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  <sheet name="Локальная смета" sheetId="2" r:id="rId2"/>
  </sheets>
  <definedNames>
    <definedName name="Constr" localSheetId="1">'Локальная смета'!$A$7</definedName>
    <definedName name="FOT" localSheetId="1">'Локальная смета'!$D$19</definedName>
    <definedName name="Ind" localSheetId="1">'Локальная смета'!$H$9</definedName>
    <definedName name="Obj" localSheetId="1">'Локальная смета'!$E$12</definedName>
    <definedName name="Obosn" localSheetId="1">'Локальная смета'!#REF!</definedName>
    <definedName name="SmPr" localSheetId="1">'Локальная смета'!$D$15</definedName>
    <definedName name="_xlnm.Print_Titles" localSheetId="1">'Локальная смета'!$26:$26</definedName>
    <definedName name="_xlnm.Print_Titles" localSheetId="0">'Сводный сметный расчет'!$23:$23</definedName>
  </definedNames>
  <calcPr fullCalcOnLoad="1"/>
</workbook>
</file>

<file path=xl/sharedStrings.xml><?xml version="1.0" encoding="utf-8"?>
<sst xmlns="http://schemas.openxmlformats.org/spreadsheetml/2006/main" count="232" uniqueCount="163">
  <si>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</si>
  <si>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</si>
  <si>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</si>
  <si>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</si>
  <si>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</si>
  <si>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</si>
  <si>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</si>
  <si>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</si>
  <si>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</si>
  <si>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</si>
  <si>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</si>
  <si>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</si>
  <si>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</si>
  <si>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</si>
  <si>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</si>
  <si>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</si>
  <si>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</si>
  <si>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>Эк.Маш</t>
  </si>
  <si>
    <t>СОГЛАСОВАНО:</t>
  </si>
  <si>
    <t>УТВЕРЖДАЮ:</t>
  </si>
  <si>
    <t>Стоимость единицы, руб.</t>
  </si>
  <si>
    <t>Общая стоимость, руб.</t>
  </si>
  <si>
    <t>_________________</t>
  </si>
  <si>
    <t>" _____ " ________________ 201_ г.</t>
  </si>
  <si>
    <t>"____" ______________201_ г.</t>
  </si>
  <si>
    <t xml:space="preserve">                           Раздел 1. Демонтажные работы</t>
  </si>
  <si>
    <t>ТЕРм03-05-001-01</t>
  </si>
  <si>
    <t>1 лифт</t>
  </si>
  <si>
    <t>ТЕРм03-05-001-04</t>
  </si>
  <si>
    <t>1 остановка</t>
  </si>
  <si>
    <t>ТЕРм03-05-001-06</t>
  </si>
  <si>
    <t>1 м</t>
  </si>
  <si>
    <t>Итого прямые затраты по разделу в ценах 2001г.</t>
  </si>
  <si>
    <t>Итого прямые затраты по разделу с учетом коэффициентов к итогам</t>
  </si>
  <si>
    <t xml:space="preserve">  В том числе, справочно:</t>
  </si>
  <si>
    <t xml:space="preserve">   1. Производство монтажных работ в существующих зданиях ОЗП=20%; ЭМ=20%; ЗПМ=20%  (Поз. 1-3)</t>
  </si>
  <si>
    <t>Накладные расходы</t>
  </si>
  <si>
    <t>Сметная прибыль</t>
  </si>
  <si>
    <t>Итоги по разделу 1 Демонтажные работы :</t>
  </si>
  <si>
    <t xml:space="preserve">  Монтаж оборудования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</si>
  <si>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</si>
  <si>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</si>
  <si>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</si>
  <si>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</si>
  <si>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</si>
  <si>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</si>
  <si>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</si>
  <si>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Оборудование и монтажные работы</t>
  </si>
  <si>
    <t>Лифт пассажирский г/п 400 кг на 8 остановок с учетом транспортных расходов 804300/3,26/1,18</t>
  </si>
  <si>
    <t>шт</t>
  </si>
  <si>
    <t>Обрамление дверей шахты 72000 руб./5,65/1,18</t>
  </si>
  <si>
    <t>к-т</t>
  </si>
  <si>
    <t xml:space="preserve">   1. Производство монтажных работ в существующих зданиях ОЗП=20%; ЭМ=20%; ЗПМ=20%  (Поз. 5-8)</t>
  </si>
  <si>
    <t>Итоги по разделу 2 Оборудование и монтажные работы :</t>
  </si>
  <si>
    <t xml:space="preserve">  Итого Монтажные работы</t>
  </si>
  <si>
    <t xml:space="preserve">  Итого Оборудование</t>
  </si>
  <si>
    <t xml:space="preserve">      Материалы</t>
  </si>
  <si>
    <t xml:space="preserve">      Оборудование</t>
  </si>
  <si>
    <t xml:space="preserve">  Итого по разделу 2 Оборудование и монтажные работы</t>
  </si>
  <si>
    <t xml:space="preserve">                           Раздел 3. Пуско-наладочные работы</t>
  </si>
  <si>
    <t>ТЕРп01-14-025-01</t>
  </si>
  <si>
    <t>ТЕРп01-14-025-04</t>
  </si>
  <si>
    <t xml:space="preserve">   1. Производство монтажных работ в существующих зданиях ОЗП=20%; ЭМ=20%; ЗПМ=20%  (Поз. 9-10)</t>
  </si>
  <si>
    <t>Итоги по разделу 3 Пуско-наладочные работы :</t>
  </si>
  <si>
    <t xml:space="preserve">  Пусконаладочные работы: 'вхолостую' - 80%, 'под нагрузкой' - 20%</t>
  </si>
  <si>
    <t xml:space="preserve">  Итого по разделу 3 Пуско-наладочные работы</t>
  </si>
  <si>
    <t xml:space="preserve">                           Раздел 4. Полное техническое освидетельствование лифтов</t>
  </si>
  <si>
    <t>ТЕРмр01-05-001-01</t>
  </si>
  <si>
    <t>ТЕРмр01-05-001-02</t>
  </si>
  <si>
    <t>Договорная цена</t>
  </si>
  <si>
    <t>Регистрация декларации соответствия 13000/5,65/1,18</t>
  </si>
  <si>
    <t>Итоги по разделу 4 Полное техническое освидетельствование лифтов :</t>
  </si>
  <si>
    <t xml:space="preserve">  Итого по разделу 4 Полное техническое освидетельствование лифтов</t>
  </si>
  <si>
    <t>ИТОГИ ПО СМЕТЕ:</t>
  </si>
  <si>
    <t>Итого прямые затраты по смете в ценах 2001г.</t>
  </si>
  <si>
    <t>Итого прямые затраты по смете с учетом коэффициентов к итогам</t>
  </si>
  <si>
    <t>Итоги по смете:</t>
  </si>
  <si>
    <t xml:space="preserve">  Итого Прочие затраты</t>
  </si>
  <si>
    <t xml:space="preserve">  ВСЕГО по смете</t>
  </si>
  <si>
    <t>руб.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</si>
  <si>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</si>
  <si>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</si>
  <si>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</si>
  <si>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</si>
  <si>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</si>
  <si>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 xml:space="preserve">      прочих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</si>
  <si>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</si>
  <si>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Прайс ООО "Тива"</t>
  </si>
  <si>
    <t>Прайс ОАО "КМЗ" от 01.12.2011 г.</t>
  </si>
  <si>
    <t>ЛОКАЛЬНЫЙ СМЕТНЫЙ РАСЧЕТ № ЛС-01</t>
  </si>
  <si>
    <t>Составил:</t>
  </si>
  <si>
    <t>Проверил:</t>
  </si>
  <si>
    <t>Составлен в текущих ценах по состоянию на 01.01.2011 г.</t>
  </si>
  <si>
    <t>Форма № 1</t>
  </si>
  <si>
    <t xml:space="preserve">Заказчик </t>
  </si>
  <si>
    <t>(наименование организации)</t>
  </si>
  <si>
    <t>"Утвержден" «       »________________20___г.</t>
  </si>
  <si>
    <t xml:space="preserve">В том числе возвратных сумм </t>
  </si>
  <si>
    <t>(ссылка на документ об утверждении)</t>
  </si>
  <si>
    <t>«    »________________20__г.</t>
  </si>
  <si>
    <t>СВОДНЫЙ СМЕТНЫЙ РАСЧЕТ СТОИМОСТИ ЗАМЕНЫ ЛИФТОВОГО ОБОРУДОВАНИЯ</t>
  </si>
  <si>
    <t>Составлена в ценах по состоянию на 4 квартал 2011 г.</t>
  </si>
  <si>
    <t>Номера сметных расчетов и смет</t>
  </si>
  <si>
    <t>Наименование глав, объектов, работ и затрат</t>
  </si>
  <si>
    <t>Сметная стоимость, руб.</t>
  </si>
  <si>
    <t>Общая сметная стоимость, руб.</t>
  </si>
  <si>
    <t>строительных работ</t>
  </si>
  <si>
    <t>монтажных работ</t>
  </si>
  <si>
    <t>оборудования, мебели, инвентаря</t>
  </si>
  <si>
    <t>прочих</t>
  </si>
  <si>
    <t>Глава 1. Основные объекты</t>
  </si>
  <si>
    <t>Итого по Главе 1</t>
  </si>
  <si>
    <t>Глава 2. Проектные и изыскательские работы</t>
  </si>
  <si>
    <t>Договор</t>
  </si>
  <si>
    <t>Разработка сметной документации от СМР 0,07%</t>
  </si>
  <si>
    <t>Разработка проекта на замену лифта</t>
  </si>
  <si>
    <t>Пост. 145 от 5.03.2007 г.</t>
  </si>
  <si>
    <t>Затраты на экспертизу 33,75%</t>
  </si>
  <si>
    <t>Итого по Главе 2</t>
  </si>
  <si>
    <t>Итого по Главам 1-2</t>
  </si>
  <si>
    <t>Итого по сводному сметному расчету</t>
  </si>
  <si>
    <t>Перевод в текущие цены</t>
  </si>
  <si>
    <t>Итого в текущих ценах с к=5,65</t>
  </si>
  <si>
    <t>Итого оборудование в текущих ценах с к=3,26</t>
  </si>
  <si>
    <t>Итого прочих (гл. 1-3) в текущих ценах с к=6,21</t>
  </si>
  <si>
    <t>Итого в текущих ценах с к=3,31 проектно-сметные работы</t>
  </si>
  <si>
    <t>Итого в текущих ценах с к=3,31 экспертиза</t>
  </si>
  <si>
    <t>Итого в текущих ценах</t>
  </si>
  <si>
    <t>Налоги и обязательные платежи</t>
  </si>
  <si>
    <t>Закон РФ</t>
  </si>
  <si>
    <t>НДС  18%</t>
  </si>
  <si>
    <t>Итого налоги:</t>
  </si>
  <si>
    <t>Всего по сводному расчету</t>
  </si>
  <si>
    <t>Составил</t>
  </si>
  <si>
    <t>__________________________</t>
  </si>
  <si>
    <t xml:space="preserve">Проверил </t>
  </si>
  <si>
    <t>Управляющая организация ООО "Жилкомсервис"</t>
  </si>
  <si>
    <t>обор</t>
  </si>
  <si>
    <t>проект</t>
  </si>
  <si>
    <t>экс</t>
  </si>
  <si>
    <t>см</t>
  </si>
  <si>
    <t>СМР</t>
  </si>
  <si>
    <t>замену лифтового оборудования г/п 400 кг на 8 остановок в количестве 1 ед.</t>
  </si>
  <si>
    <t>___________________________300 539</t>
  </si>
  <si>
    <t>_______________________________________________________________________________________________67540</t>
  </si>
  <si>
    <t>_______________________________________________________________________________________________23919</t>
  </si>
  <si>
    <t>_______________________________________________________________________________________________209083</t>
  </si>
  <si>
    <t>___________________________32773</t>
  </si>
  <si>
    <t>_______________________________________________________________________________________________2703,59</t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</si>
  <si>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(4623 руб.): 80%*0,85 от ФОТ
СП (3263 руб.): 60%*0,8 от ФОТ</t>
    </r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</si>
  <si>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НР (9246 руб.): 80%*0,85 от ФОТ
СП (6527 руб.): 60%*0,8 от ФОТ</t>
    </r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</si>
  <si>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НР (-486 руб.): 80%*0,85 от ФОТ
СП (-343 руб.): 60%*0,8 от ФОТ</t>
    </r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</si>
  <si>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400, 500 кг</t>
    </r>
    <r>
      <rPr>
        <i/>
        <sz val="7"/>
        <rFont val="Times New Roman"/>
        <family val="1"/>
      </rPr>
      <t xml:space="preserve">
НР (-254 руб.): 80%*0,85 от ФОТ
СП (-179 руб.): 60%*0,8 от ФОТ</t>
    </r>
  </si>
  <si>
    <r>
      <t>Лифт пассажирский для жилых домов на 10 остановок, грузоподъемность до 630 кг, скорость движения кабины 1 м/с, с микропроцессорными устройствами</t>
    </r>
    <r>
      <rPr>
        <i/>
        <sz val="7"/>
        <rFont val="Times New Roman"/>
        <family val="1"/>
      </rPr>
      <t xml:space="preserve">
НР (7322 руб.): 65%*0,85 от ФОТ
СП (4260 руб.): 40%*0,8 от ФОТ</t>
    </r>
  </si>
  <si>
    <r>
      <t>При изменении количества остановок уменьшать или добавлять к расценке 01-14-025-01</t>
    </r>
    <r>
      <rPr>
        <i/>
        <sz val="7"/>
        <rFont val="Times New Roman"/>
        <family val="1"/>
      </rPr>
      <t xml:space="preserve">
НР (-287 руб.): 65%*0,85 от ФОТ
СП (-167 руб.): 40%*0,8 от ФОТ</t>
    </r>
  </si>
  <si>
    <r>
      <t>Полное техническое освидетельствование лифта на две остановки</t>
    </r>
    <r>
      <rPr>
        <i/>
        <sz val="7"/>
        <rFont val="Times New Roman"/>
        <family val="1"/>
      </rPr>
      <t xml:space="preserve">
НР (518 руб.): 80%*0,85 от ФОТ
СП (366 руб.): 60%*0,8 от ФОТ</t>
    </r>
  </si>
  <si>
    <r>
      <t>За каждую дополнительную остановку больше двух добавлять к расценке 41-05-001-01</t>
    </r>
    <r>
      <rPr>
        <i/>
        <sz val="7"/>
        <rFont val="Times New Roman"/>
        <family val="1"/>
      </rPr>
      <t xml:space="preserve">
НР (310 руб.): 80%*0,85 от ФОТ
СП (219 руб.): 60%*0,8 от ФОТ</t>
    </r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</si>
  <si>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(-243 руб.): 80%*0,85 от ФОТ
СП (-171 руб.): 60%*0,8 от ФОТ</t>
    </r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</si>
  <si>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400, 500 кг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(-126 руб.): 80%*0,85 от ФОТ
СП (-89 руб.): 60%*0,8 от ФОТ</t>
    </r>
  </si>
  <si>
    <t>Сводный сметный расчет в сумме 1 539 312 руб.</t>
  </si>
  <si>
    <t>Замена лифтового оборудования</t>
  </si>
  <si>
    <t>ЛС-01</t>
  </si>
  <si>
    <t>Многоквартирный жилой дом по ул.Московская, 34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</si>
</sst>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31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i/>
      <sz val="7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/>
    </xf>
    <xf numFmtId="49" fontId="25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 wrapText="1"/>
    </xf>
    <xf numFmtId="0" fontId="27" fillId="0" borderId="10" xfId="0" applyFont="1" applyBorder="1" applyAlignment="1">
      <alignment horizontal="right" vertical="top" wrapText="1"/>
    </xf>
    <xf numFmtId="169" fontId="7" fillId="0" borderId="10" xfId="58" applyNumberFormat="1" applyFont="1" applyBorder="1" applyAlignment="1">
      <alignment horizontal="right" vertical="top" wrapText="1"/>
    </xf>
    <xf numFmtId="169" fontId="7" fillId="0" borderId="10" xfId="58" applyNumberFormat="1" applyFont="1" applyBorder="1" applyAlignment="1">
      <alignment horizontal="right" vertical="top"/>
    </xf>
    <xf numFmtId="169" fontId="27" fillId="0" borderId="10" xfId="58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top"/>
    </xf>
    <xf numFmtId="49" fontId="30" fillId="0" borderId="0" xfId="0" applyNumberFormat="1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42">
      <selection activeCell="C48" sqref="C48"/>
    </sheetView>
  </sheetViews>
  <sheetFormatPr defaultColWidth="9.00390625" defaultRowHeight="12.75"/>
  <cols>
    <col min="1" max="1" width="5.00390625" style="16" customWidth="1"/>
    <col min="2" max="2" width="17.875" style="19" customWidth="1"/>
    <col min="3" max="3" width="48.375" style="20" customWidth="1"/>
    <col min="4" max="4" width="12.2539062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9" width="10.125" style="0" bestFit="1" customWidth="1"/>
  </cols>
  <sheetData>
    <row r="1" spans="4:8" ht="12.75">
      <c r="D1" s="47"/>
      <c r="E1" s="47"/>
      <c r="F1" s="47"/>
      <c r="G1" s="47"/>
      <c r="H1" s="48" t="s">
        <v>93</v>
      </c>
    </row>
    <row r="2" spans="2:8" ht="12.75">
      <c r="B2" s="19" t="s">
        <v>94</v>
      </c>
      <c r="C2" s="29"/>
      <c r="D2" s="49" t="s">
        <v>136</v>
      </c>
      <c r="E2" s="49"/>
      <c r="F2" s="49"/>
      <c r="G2" s="49"/>
      <c r="H2" s="47"/>
    </row>
    <row r="3" spans="4:8" ht="12.75">
      <c r="D3" s="50" t="s">
        <v>95</v>
      </c>
      <c r="F3" s="47"/>
      <c r="G3" s="47"/>
      <c r="H3" s="47"/>
    </row>
    <row r="4" spans="2:8" ht="12.75">
      <c r="B4" s="19" t="s">
        <v>96</v>
      </c>
      <c r="C4" s="51"/>
      <c r="D4" s="47"/>
      <c r="E4" s="50"/>
      <c r="F4" s="47"/>
      <c r="G4" s="47"/>
      <c r="H4" s="47"/>
    </row>
    <row r="5" spans="4:8" ht="12.75">
      <c r="D5" s="47"/>
      <c r="E5" s="50"/>
      <c r="F5" s="47"/>
      <c r="G5" s="47"/>
      <c r="H5" s="47"/>
    </row>
    <row r="6" spans="2:8" ht="12.75">
      <c r="B6" s="19" t="s">
        <v>159</v>
      </c>
      <c r="D6" s="47"/>
      <c r="E6" s="50"/>
      <c r="F6" s="47"/>
      <c r="G6" s="47"/>
      <c r="H6" s="47"/>
    </row>
    <row r="7" spans="2:8" ht="12.75">
      <c r="B7" s="19" t="s">
        <v>97</v>
      </c>
      <c r="D7" s="47"/>
      <c r="E7" s="47"/>
      <c r="F7" s="47"/>
      <c r="G7" s="47"/>
      <c r="H7" s="47"/>
    </row>
    <row r="8" spans="3:8" ht="12.75">
      <c r="C8" s="29"/>
      <c r="D8" s="49"/>
      <c r="E8" s="22"/>
      <c r="F8" s="49"/>
      <c r="G8" s="49"/>
      <c r="H8" s="47"/>
    </row>
    <row r="9" spans="4:8" ht="12.75">
      <c r="D9" s="50" t="s">
        <v>98</v>
      </c>
      <c r="F9" s="47"/>
      <c r="G9" s="47"/>
      <c r="H9" s="47"/>
    </row>
    <row r="10" spans="2:8" ht="12.75">
      <c r="B10" s="19" t="s">
        <v>99</v>
      </c>
      <c r="H10" s="47"/>
    </row>
    <row r="11" spans="7:8" ht="12.75">
      <c r="G11" s="47"/>
      <c r="H11" s="47"/>
    </row>
    <row r="12" spans="4:8" ht="12.75">
      <c r="D12" s="52" t="s">
        <v>100</v>
      </c>
      <c r="F12" s="47"/>
      <c r="G12" s="47"/>
      <c r="H12" s="47"/>
    </row>
    <row r="13" spans="4:8" ht="12.75">
      <c r="D13" s="53"/>
      <c r="F13" s="47"/>
      <c r="G13" s="47"/>
      <c r="H13" s="47"/>
    </row>
    <row r="14" spans="3:8" ht="12.75">
      <c r="C14" s="29"/>
      <c r="D14" s="49" t="s">
        <v>162</v>
      </c>
      <c r="E14" s="22"/>
      <c r="F14" s="49"/>
      <c r="G14" s="49"/>
      <c r="H14" s="47"/>
    </row>
    <row r="15" spans="4:8" ht="12.75">
      <c r="D15" s="54" t="s">
        <v>0</v>
      </c>
      <c r="F15" s="47"/>
      <c r="G15" s="47"/>
      <c r="H15" s="47"/>
    </row>
    <row r="16" ht="5.25" customHeight="1">
      <c r="H16" s="47"/>
    </row>
    <row r="17" spans="2:8" ht="12.75">
      <c r="B17" s="19" t="s">
        <v>101</v>
      </c>
      <c r="D17" s="53"/>
      <c r="E17" s="47"/>
      <c r="F17" s="47"/>
      <c r="G17" s="47"/>
      <c r="H17" s="47"/>
    </row>
    <row r="18" spans="4:8" ht="12.75">
      <c r="D18" s="47"/>
      <c r="E18" s="47"/>
      <c r="F18" s="47"/>
      <c r="G18" s="47"/>
      <c r="H18" s="47"/>
    </row>
    <row r="19" spans="1:8" ht="12.75" customHeight="1">
      <c r="A19" s="69" t="s">
        <v>4</v>
      </c>
      <c r="B19" s="73" t="s">
        <v>102</v>
      </c>
      <c r="C19" s="69" t="s">
        <v>103</v>
      </c>
      <c r="D19" s="68" t="s">
        <v>104</v>
      </c>
      <c r="E19" s="68"/>
      <c r="F19" s="68"/>
      <c r="G19" s="68"/>
      <c r="H19" s="69" t="s">
        <v>105</v>
      </c>
    </row>
    <row r="20" spans="1:8" ht="12.75">
      <c r="A20" s="69"/>
      <c r="B20" s="73"/>
      <c r="C20" s="69"/>
      <c r="D20" s="69" t="s">
        <v>106</v>
      </c>
      <c r="E20" s="69" t="s">
        <v>107</v>
      </c>
      <c r="F20" s="69" t="s">
        <v>108</v>
      </c>
      <c r="G20" s="69" t="s">
        <v>109</v>
      </c>
      <c r="H20" s="69"/>
    </row>
    <row r="21" spans="1:8" ht="12.75">
      <c r="A21" s="69"/>
      <c r="B21" s="73"/>
      <c r="C21" s="69"/>
      <c r="D21" s="69"/>
      <c r="E21" s="69"/>
      <c r="F21" s="69"/>
      <c r="G21" s="69"/>
      <c r="H21" s="69"/>
    </row>
    <row r="22" spans="1:8" ht="12.75">
      <c r="A22" s="69"/>
      <c r="B22" s="73"/>
      <c r="C22" s="69"/>
      <c r="D22" s="69"/>
      <c r="E22" s="69"/>
      <c r="F22" s="69"/>
      <c r="G22" s="69"/>
      <c r="H22" s="69"/>
    </row>
    <row r="23" spans="1:8" ht="12.75">
      <c r="A23" s="55">
        <v>1</v>
      </c>
      <c r="B23" s="56">
        <v>2</v>
      </c>
      <c r="C23" s="55">
        <v>3</v>
      </c>
      <c r="D23" s="55">
        <v>4</v>
      </c>
      <c r="E23" s="55">
        <v>5</v>
      </c>
      <c r="F23" s="55">
        <v>6</v>
      </c>
      <c r="G23" s="55">
        <v>7</v>
      </c>
      <c r="H23" s="55">
        <v>8</v>
      </c>
    </row>
    <row r="24" spans="1:8" ht="12.75">
      <c r="A24" s="70" t="s">
        <v>110</v>
      </c>
      <c r="B24" s="71"/>
      <c r="C24" s="71"/>
      <c r="D24" s="71"/>
      <c r="E24" s="71"/>
      <c r="F24" s="71"/>
      <c r="G24" s="71"/>
      <c r="H24" s="71"/>
    </row>
    <row r="25" spans="1:8" ht="12.75">
      <c r="A25" s="57">
        <v>1</v>
      </c>
      <c r="B25" s="58" t="s">
        <v>161</v>
      </c>
      <c r="C25" s="59" t="s">
        <v>160</v>
      </c>
      <c r="D25" s="60">
        <v>0</v>
      </c>
      <c r="E25" s="60">
        <f>270147/4+3</f>
        <v>67539.75</v>
      </c>
      <c r="F25" s="60">
        <f>836332/4</f>
        <v>209083</v>
      </c>
      <c r="G25" s="60">
        <f>95676/4-2.6</f>
        <v>23916.4</v>
      </c>
      <c r="H25" s="60">
        <f>SUM(D25:G25)</f>
        <v>300539.15</v>
      </c>
    </row>
    <row r="26" spans="1:8" ht="12.75">
      <c r="A26" s="61"/>
      <c r="B26" s="62"/>
      <c r="C26" s="59" t="s">
        <v>111</v>
      </c>
      <c r="D26" s="60">
        <f>SUM(D25)</f>
        <v>0</v>
      </c>
      <c r="E26" s="60">
        <f>SUM(E25)</f>
        <v>67539.75</v>
      </c>
      <c r="F26" s="60">
        <f>SUM(F25)</f>
        <v>209083</v>
      </c>
      <c r="G26" s="60">
        <f>SUM(G25)</f>
        <v>23916.4</v>
      </c>
      <c r="H26" s="60">
        <f>SUM(H25)</f>
        <v>300539.15</v>
      </c>
    </row>
    <row r="27" spans="1:8" ht="12.75">
      <c r="A27" s="70" t="s">
        <v>112</v>
      </c>
      <c r="B27" s="71"/>
      <c r="C27" s="71"/>
      <c r="D27" s="71"/>
      <c r="E27" s="71"/>
      <c r="F27" s="71"/>
      <c r="G27" s="71"/>
      <c r="H27" s="71"/>
    </row>
    <row r="28" spans="1:8" ht="12.75">
      <c r="A28" s="57">
        <v>2</v>
      </c>
      <c r="B28" s="58" t="s">
        <v>113</v>
      </c>
      <c r="C28" s="59" t="s">
        <v>114</v>
      </c>
      <c r="D28" s="63"/>
      <c r="E28" s="63"/>
      <c r="F28" s="63"/>
      <c r="G28" s="60">
        <f>E26*0.007</f>
        <v>472.77825</v>
      </c>
      <c r="H28" s="60">
        <f>G28</f>
        <v>472.77825</v>
      </c>
    </row>
    <row r="29" spans="1:8" ht="12.75">
      <c r="A29" s="57">
        <v>3</v>
      </c>
      <c r="B29" s="58" t="s">
        <v>69</v>
      </c>
      <c r="C29" s="59" t="s">
        <v>115</v>
      </c>
      <c r="D29" s="63"/>
      <c r="E29" s="63"/>
      <c r="F29" s="63"/>
      <c r="G29" s="60">
        <f>20482.36</f>
        <v>20482.36</v>
      </c>
      <c r="H29" s="60">
        <f>G29</f>
        <v>20482.36</v>
      </c>
    </row>
    <row r="30" spans="1:8" ht="25.5">
      <c r="A30" s="57">
        <v>4</v>
      </c>
      <c r="B30" s="58" t="s">
        <v>116</v>
      </c>
      <c r="C30" s="59" t="s">
        <v>117</v>
      </c>
      <c r="D30" s="63"/>
      <c r="E30" s="63"/>
      <c r="F30" s="63"/>
      <c r="G30" s="60">
        <f>(G28+G29)*0.3375</f>
        <v>7072.359159375001</v>
      </c>
      <c r="H30" s="60">
        <f>G30</f>
        <v>7072.359159375001</v>
      </c>
    </row>
    <row r="31" spans="1:8" ht="12.75">
      <c r="A31" s="61"/>
      <c r="B31" s="62"/>
      <c r="C31" s="59" t="s">
        <v>118</v>
      </c>
      <c r="D31" s="63"/>
      <c r="E31" s="63"/>
      <c r="F31" s="63"/>
      <c r="G31" s="60">
        <f>G28+G30+G29</f>
        <v>28027.497409375002</v>
      </c>
      <c r="H31" s="60">
        <f>H28+H30</f>
        <v>7545.137409375001</v>
      </c>
    </row>
    <row r="32" spans="1:8" ht="12.75">
      <c r="A32" s="61"/>
      <c r="B32" s="62"/>
      <c r="C32" s="59" t="s">
        <v>119</v>
      </c>
      <c r="D32" s="60">
        <f>D26+D31</f>
        <v>0</v>
      </c>
      <c r="E32" s="60">
        <f>E26+E31</f>
        <v>67539.75</v>
      </c>
      <c r="F32" s="60">
        <f>F26+F31</f>
        <v>209083</v>
      </c>
      <c r="G32" s="60">
        <f>G26+G31</f>
        <v>51943.897409375</v>
      </c>
      <c r="H32" s="60">
        <f>H26+H31</f>
        <v>308084.287409375</v>
      </c>
    </row>
    <row r="33" spans="1:8" ht="12.75">
      <c r="A33" s="57"/>
      <c r="B33" s="62"/>
      <c r="C33" s="46" t="s">
        <v>120</v>
      </c>
      <c r="D33" s="60">
        <f>D32</f>
        <v>0</v>
      </c>
      <c r="E33" s="60">
        <f>E32</f>
        <v>67539.75</v>
      </c>
      <c r="F33" s="60">
        <f>F32</f>
        <v>209083</v>
      </c>
      <c r="G33" s="60">
        <f>G32</f>
        <v>51943.897409375</v>
      </c>
      <c r="H33" s="60">
        <f>H32</f>
        <v>308084.287409375</v>
      </c>
    </row>
    <row r="34" spans="1:8" ht="12.75">
      <c r="A34" s="70" t="s">
        <v>121</v>
      </c>
      <c r="B34" s="72"/>
      <c r="C34" s="72"/>
      <c r="D34" s="72"/>
      <c r="E34" s="72"/>
      <c r="F34" s="72"/>
      <c r="G34" s="72"/>
      <c r="H34" s="72"/>
    </row>
    <row r="35" spans="1:8" ht="12.75">
      <c r="A35" s="57">
        <v>5</v>
      </c>
      <c r="B35" s="62"/>
      <c r="C35" s="59" t="s">
        <v>122</v>
      </c>
      <c r="D35" s="60">
        <f>D33*5.65</f>
        <v>0</v>
      </c>
      <c r="E35" s="60">
        <f>E33*5.65</f>
        <v>381599.5875</v>
      </c>
      <c r="F35" s="63"/>
      <c r="G35" s="63"/>
      <c r="H35" s="60">
        <f>SUM(D35:G35)</f>
        <v>381599.5875</v>
      </c>
    </row>
    <row r="36" spans="1:8" ht="12.75">
      <c r="A36" s="57">
        <v>6</v>
      </c>
      <c r="B36" s="62"/>
      <c r="C36" s="59" t="s">
        <v>123</v>
      </c>
      <c r="D36" s="63"/>
      <c r="E36" s="63"/>
      <c r="F36" s="63">
        <f>F33*3.26</f>
        <v>681610.58</v>
      </c>
      <c r="G36" s="63"/>
      <c r="H36" s="60">
        <f>SUM(D36:G36)</f>
        <v>681610.58</v>
      </c>
    </row>
    <row r="37" spans="1:8" ht="12.75">
      <c r="A37" s="57">
        <v>7</v>
      </c>
      <c r="B37" s="62"/>
      <c r="C37" s="59" t="s">
        <v>124</v>
      </c>
      <c r="D37" s="63"/>
      <c r="E37" s="63"/>
      <c r="F37" s="63"/>
      <c r="G37" s="60">
        <f>G26*6.21</f>
        <v>148520.844</v>
      </c>
      <c r="H37" s="60">
        <f>SUM(D37:G37)</f>
        <v>148520.844</v>
      </c>
    </row>
    <row r="38" spans="1:8" ht="12.75">
      <c r="A38" s="57">
        <v>8</v>
      </c>
      <c r="B38" s="62"/>
      <c r="C38" s="59" t="s">
        <v>125</v>
      </c>
      <c r="D38" s="63"/>
      <c r="E38" s="63"/>
      <c r="F38" s="63"/>
      <c r="G38" s="60">
        <f>(G28+G29)*3.31</f>
        <v>69361.5076075</v>
      </c>
      <c r="H38" s="60">
        <f>SUM(D38:G38)</f>
        <v>69361.5076075</v>
      </c>
    </row>
    <row r="39" spans="1:8" ht="12.75">
      <c r="A39" s="57">
        <v>9</v>
      </c>
      <c r="B39" s="62"/>
      <c r="C39" s="59" t="s">
        <v>126</v>
      </c>
      <c r="D39" s="63"/>
      <c r="E39" s="63"/>
      <c r="F39" s="63"/>
      <c r="G39" s="60">
        <f>G30*3.31</f>
        <v>23409.508817531252</v>
      </c>
      <c r="H39" s="60">
        <f>SUM(D39:G39)</f>
        <v>23409.508817531252</v>
      </c>
    </row>
    <row r="40" spans="1:8" ht="12.75">
      <c r="A40" s="57"/>
      <c r="B40" s="62"/>
      <c r="C40" s="46" t="s">
        <v>127</v>
      </c>
      <c r="D40" s="60">
        <f>D35</f>
        <v>0</v>
      </c>
      <c r="E40" s="60">
        <f>E35</f>
        <v>381599.5875</v>
      </c>
      <c r="F40" s="63">
        <f>F36</f>
        <v>681610.58</v>
      </c>
      <c r="G40" s="60">
        <f>G37+G38+G39</f>
        <v>241291.86042503125</v>
      </c>
      <c r="H40" s="60">
        <f>SUM(H35:H39)</f>
        <v>1304502.0279250313</v>
      </c>
    </row>
    <row r="41" spans="1:8" ht="12.75">
      <c r="A41" s="70" t="s">
        <v>128</v>
      </c>
      <c r="B41" s="71"/>
      <c r="C41" s="71"/>
      <c r="D41" s="71"/>
      <c r="E41" s="71"/>
      <c r="F41" s="71"/>
      <c r="G41" s="71"/>
      <c r="H41" s="71"/>
    </row>
    <row r="42" spans="1:8" ht="12.75">
      <c r="A42" s="57">
        <v>10</v>
      </c>
      <c r="B42" s="58" t="s">
        <v>129</v>
      </c>
      <c r="C42" s="59" t="s">
        <v>130</v>
      </c>
      <c r="D42" s="60">
        <f>D40*0.18</f>
        <v>0</v>
      </c>
      <c r="E42" s="60">
        <f>E40*0.18</f>
        <v>68687.92575</v>
      </c>
      <c r="F42" s="60">
        <f>F40*0.18</f>
        <v>122689.90439999998</v>
      </c>
      <c r="G42" s="60">
        <f>G40*0.18</f>
        <v>43432.534876505626</v>
      </c>
      <c r="H42" s="60">
        <f>H40*0.18</f>
        <v>234810.3650265056</v>
      </c>
    </row>
    <row r="43" spans="1:8" ht="12.75">
      <c r="A43" s="57"/>
      <c r="B43" s="62"/>
      <c r="C43" s="59" t="s">
        <v>131</v>
      </c>
      <c r="D43" s="60">
        <f>D42</f>
        <v>0</v>
      </c>
      <c r="E43" s="60">
        <f>E42</f>
        <v>68687.92575</v>
      </c>
      <c r="F43" s="60">
        <f>F42</f>
        <v>122689.90439999998</v>
      </c>
      <c r="G43" s="60">
        <f>G42</f>
        <v>43432.534876505626</v>
      </c>
      <c r="H43" s="60">
        <f>H42</f>
        <v>234810.3650265056</v>
      </c>
    </row>
    <row r="44" spans="1:9" ht="12.75">
      <c r="A44" s="57"/>
      <c r="B44" s="62"/>
      <c r="C44" s="46" t="s">
        <v>132</v>
      </c>
      <c r="D44" s="64">
        <f>D40+D43</f>
        <v>0</v>
      </c>
      <c r="E44" s="64">
        <f>E40+E43</f>
        <v>450287.51325</v>
      </c>
      <c r="F44" s="64">
        <f>F40+F43</f>
        <v>804300.4844</v>
      </c>
      <c r="G44" s="64">
        <f>G40+G43</f>
        <v>284724.3953015369</v>
      </c>
      <c r="H44" s="64">
        <f>H40+H43</f>
        <v>1539312.392951537</v>
      </c>
      <c r="I44" s="65"/>
    </row>
    <row r="46" ht="12.75">
      <c r="H46" s="66"/>
    </row>
    <row r="47" spans="8:9" ht="12.75">
      <c r="H47" s="66">
        <f>H44/4</f>
        <v>384828.09823788423</v>
      </c>
      <c r="I47" s="65"/>
    </row>
    <row r="48" spans="4:8" ht="12.75">
      <c r="D48" s="9" t="s">
        <v>137</v>
      </c>
      <c r="E48" s="66">
        <v>830000</v>
      </c>
      <c r="F48" s="9">
        <f>H36*1.18/4</f>
        <v>201075.1211</v>
      </c>
      <c r="H48" s="66"/>
    </row>
    <row r="49" spans="2:6" ht="15">
      <c r="B49" s="67" t="s">
        <v>133</v>
      </c>
      <c r="C49" s="20" t="s">
        <v>134</v>
      </c>
      <c r="D49" s="9" t="s">
        <v>138</v>
      </c>
      <c r="E49" s="66">
        <v>80000</v>
      </c>
      <c r="F49" s="9">
        <f>G29*3.31*1.18/4</f>
        <v>20000.000422</v>
      </c>
    </row>
    <row r="50" spans="2:6" ht="15">
      <c r="B50" s="67"/>
      <c r="D50" s="9" t="s">
        <v>139</v>
      </c>
      <c r="E50" s="66">
        <v>27623</v>
      </c>
      <c r="F50" s="9">
        <f>G30*3.31*1.18/4</f>
        <v>6905.805101171719</v>
      </c>
    </row>
    <row r="51" spans="2:6" ht="15">
      <c r="B51" s="67" t="s">
        <v>135</v>
      </c>
      <c r="C51" s="20" t="s">
        <v>134</v>
      </c>
      <c r="D51" s="20" t="s">
        <v>140</v>
      </c>
      <c r="E51" s="66">
        <v>1824</v>
      </c>
      <c r="F51" s="9">
        <f>G28*3.31*1.18/4</f>
        <v>461.64432221249996</v>
      </c>
    </row>
    <row r="52" spans="5:8" ht="12.75">
      <c r="E52" s="66"/>
      <c r="H52" s="66"/>
    </row>
    <row r="53" spans="4:6" ht="12.75">
      <c r="D53" s="9" t="s">
        <v>141</v>
      </c>
      <c r="E53" s="66">
        <f>H44-E48-E49-E50-E51</f>
        <v>599865.3929515369</v>
      </c>
      <c r="F53" s="66">
        <f>H47-F48-F49-F50-F51</f>
        <v>156385.52729250002</v>
      </c>
    </row>
    <row r="55" spans="5:6" ht="12.75">
      <c r="E55" s="66">
        <f>E53-13000</f>
        <v>586865.3929515369</v>
      </c>
      <c r="F55" s="9">
        <f>E25*5.65*1.18/4+G26*6.21*1.18/4</f>
        <v>156385.52729250002</v>
      </c>
    </row>
  </sheetData>
  <sheetProtection/>
  <mergeCells count="13">
    <mergeCell ref="A24:H24"/>
    <mergeCell ref="H19:H22"/>
    <mergeCell ref="A41:H41"/>
    <mergeCell ref="A27:H27"/>
    <mergeCell ref="A34:H34"/>
    <mergeCell ref="A19:A22"/>
    <mergeCell ref="B19:B22"/>
    <mergeCell ref="C19:C22"/>
    <mergeCell ref="D20:D22"/>
    <mergeCell ref="D19:G19"/>
    <mergeCell ref="E20:E22"/>
    <mergeCell ref="F20:F22"/>
    <mergeCell ref="G20:G22"/>
  </mergeCells>
  <printOptions/>
  <pageMargins left="0.7874015748031497" right="0.3937007874015748" top="0.7874015748031497" bottom="0.4724409448818898" header="0.2362204724409449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31"/>
  <sheetViews>
    <sheetView showGridLines="0" zoomScaleSheetLayoutView="75" workbookViewId="0" topLeftCell="A6">
      <selection activeCell="H7" sqref="H7"/>
    </sheetView>
  </sheetViews>
  <sheetFormatPr defaultColWidth="9.00390625" defaultRowHeight="12.75" outlineLevelRow="2"/>
  <cols>
    <col min="1" max="1" width="3.25390625" style="3" customWidth="1"/>
    <col min="2" max="2" width="9.75390625" style="13" customWidth="1"/>
    <col min="3" max="3" width="34.25390625" style="4" customWidth="1"/>
    <col min="4" max="4" width="7.75390625" style="5" customWidth="1"/>
    <col min="5" max="5" width="11.75390625" style="2" customWidth="1"/>
    <col min="6" max="6" width="7.75390625" style="6" customWidth="1"/>
    <col min="7" max="9" width="6.75390625" style="6" customWidth="1"/>
    <col min="10" max="10" width="7.75390625" style="6" customWidth="1"/>
    <col min="11" max="17" width="6.75390625" style="6" customWidth="1"/>
  </cols>
  <sheetData>
    <row r="1" spans="1:17" ht="12.75" hidden="1" outlineLevel="2">
      <c r="A1" s="12" t="s">
        <v>18</v>
      </c>
      <c r="C1" s="17"/>
      <c r="D1" s="18"/>
      <c r="E1" s="16"/>
      <c r="F1" s="9"/>
      <c r="G1" s="9"/>
      <c r="H1" s="9"/>
      <c r="I1" s="9"/>
      <c r="J1" s="9"/>
      <c r="K1" s="9"/>
      <c r="L1" s="9"/>
      <c r="M1" s="10" t="s">
        <v>19</v>
      </c>
      <c r="O1" s="9"/>
      <c r="P1" s="9"/>
      <c r="Q1" s="9"/>
    </row>
    <row r="2" spans="1:17" ht="12.75" hidden="1" outlineLevel="1">
      <c r="A2" s="19"/>
      <c r="C2" s="17"/>
      <c r="D2" s="18"/>
      <c r="E2" s="16"/>
      <c r="F2" s="9"/>
      <c r="G2" s="9"/>
      <c r="H2" s="9"/>
      <c r="I2" s="9"/>
      <c r="J2" s="9"/>
      <c r="K2" s="9"/>
      <c r="L2" s="9"/>
      <c r="M2" s="19"/>
      <c r="O2" s="9"/>
      <c r="P2" s="9"/>
      <c r="Q2" s="9"/>
    </row>
    <row r="3" spans="1:17" ht="12.75" hidden="1" outlineLevel="1">
      <c r="A3" s="19"/>
      <c r="C3" s="17"/>
      <c r="D3" s="18"/>
      <c r="E3" s="16"/>
      <c r="F3" s="9"/>
      <c r="G3" s="9"/>
      <c r="H3" s="9"/>
      <c r="I3" s="9"/>
      <c r="J3" s="9"/>
      <c r="K3" s="9"/>
      <c r="L3" s="9"/>
      <c r="M3" s="19"/>
      <c r="O3" s="9"/>
      <c r="P3" s="9"/>
      <c r="Q3" s="9"/>
    </row>
    <row r="4" spans="1:18" ht="12.75" hidden="1" outlineLevel="1">
      <c r="A4" s="19" t="s">
        <v>22</v>
      </c>
      <c r="C4" s="17"/>
      <c r="D4" s="18"/>
      <c r="E4" s="16"/>
      <c r="F4" s="9"/>
      <c r="G4" s="9"/>
      <c r="H4" s="9"/>
      <c r="I4" s="9"/>
      <c r="J4" s="9"/>
      <c r="K4" s="9"/>
      <c r="L4" s="9"/>
      <c r="M4" s="19" t="s">
        <v>22</v>
      </c>
      <c r="O4" s="9"/>
      <c r="P4" s="9"/>
      <c r="Q4" s="9"/>
      <c r="R4" s="15"/>
    </row>
    <row r="5" spans="1:17" ht="12.75" hidden="1" outlineLevel="1">
      <c r="A5" s="19" t="s">
        <v>23</v>
      </c>
      <c r="C5" s="17"/>
      <c r="D5" s="18"/>
      <c r="E5" s="16"/>
      <c r="F5" s="9"/>
      <c r="G5" s="9"/>
      <c r="H5" s="9"/>
      <c r="I5" s="9"/>
      <c r="J5" s="9"/>
      <c r="K5" s="9"/>
      <c r="L5" s="9"/>
      <c r="M5" s="20" t="s">
        <v>24</v>
      </c>
      <c r="O5" s="9"/>
      <c r="P5" s="9"/>
      <c r="Q5" s="9"/>
    </row>
    <row r="6" spans="1:17" ht="12.75" collapsed="1">
      <c r="A6" s="16"/>
      <c r="B6" s="19"/>
      <c r="C6" s="17"/>
      <c r="D6" s="18"/>
      <c r="E6" s="21"/>
      <c r="F6" s="9"/>
      <c r="G6" s="9"/>
      <c r="H6" s="16" t="s">
        <v>162</v>
      </c>
      <c r="I6" s="9"/>
      <c r="J6" s="22"/>
      <c r="K6" s="9"/>
      <c r="L6" s="9"/>
      <c r="M6" s="9"/>
      <c r="N6" s="9"/>
      <c r="O6" s="9"/>
      <c r="P6" s="9"/>
      <c r="Q6" s="9"/>
    </row>
    <row r="7" spans="1:17" ht="12.75">
      <c r="A7" s="16"/>
      <c r="B7" s="19"/>
      <c r="C7" s="17"/>
      <c r="D7" s="18"/>
      <c r="E7" s="23"/>
      <c r="F7" s="24"/>
      <c r="G7" s="24"/>
      <c r="H7" s="25" t="s">
        <v>0</v>
      </c>
      <c r="I7" s="25"/>
      <c r="J7" s="26"/>
      <c r="K7" s="9"/>
      <c r="L7" s="9"/>
      <c r="M7" s="9"/>
      <c r="N7" s="9"/>
      <c r="O7" s="9"/>
      <c r="P7" s="9"/>
      <c r="Q7" s="9"/>
    </row>
    <row r="8" spans="1:17" ht="12.75">
      <c r="A8" s="16"/>
      <c r="B8" s="19"/>
      <c r="C8" s="17"/>
      <c r="D8" s="18"/>
      <c r="E8" s="2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2.75">
      <c r="A9" s="16"/>
      <c r="B9" s="19"/>
      <c r="C9" s="17"/>
      <c r="D9" s="18"/>
      <c r="E9" s="21"/>
      <c r="F9" s="9"/>
      <c r="G9" s="9"/>
      <c r="H9" s="27" t="s">
        <v>89</v>
      </c>
      <c r="I9" s="27"/>
      <c r="J9" s="9"/>
      <c r="K9" s="9"/>
      <c r="L9" s="9"/>
      <c r="M9" s="9"/>
      <c r="N9" s="9"/>
      <c r="O9" s="9"/>
      <c r="P9" s="9"/>
      <c r="Q9" s="9"/>
    </row>
    <row r="10" spans="1:17" ht="12.75">
      <c r="A10" s="16"/>
      <c r="B10" s="19"/>
      <c r="C10" s="17"/>
      <c r="D10" s="18"/>
      <c r="E10" s="21"/>
      <c r="F10" s="9"/>
      <c r="G10" s="9"/>
      <c r="H10" s="16" t="s">
        <v>1</v>
      </c>
      <c r="I10" s="16"/>
      <c r="J10" s="9"/>
      <c r="K10" s="9"/>
      <c r="L10" s="9"/>
      <c r="M10" s="9"/>
      <c r="N10" s="9"/>
      <c r="O10" s="9"/>
      <c r="P10" s="9"/>
      <c r="Q10" s="9"/>
    </row>
    <row r="11" spans="1:17" ht="12.75">
      <c r="A11" s="16"/>
      <c r="B11" s="19"/>
      <c r="C11" s="17"/>
      <c r="D11" s="18"/>
      <c r="E11" s="2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2.75">
      <c r="A12" s="16"/>
      <c r="B12" s="19"/>
      <c r="C12" s="28" t="s">
        <v>2</v>
      </c>
      <c r="D12" s="29" t="s">
        <v>142</v>
      </c>
      <c r="E12" s="11"/>
      <c r="F12" s="9"/>
      <c r="G12" s="9"/>
      <c r="H12" s="16"/>
      <c r="I12" s="9"/>
      <c r="J12" s="9"/>
      <c r="K12" s="22"/>
      <c r="L12" s="22"/>
      <c r="M12" s="9"/>
      <c r="N12" s="9"/>
      <c r="O12" s="9"/>
      <c r="P12" s="9"/>
      <c r="Q12" s="9"/>
    </row>
    <row r="13" spans="1:17" ht="12.75">
      <c r="A13" s="16"/>
      <c r="B13" s="19"/>
      <c r="C13" s="17"/>
      <c r="D13" s="18"/>
      <c r="E13" s="30"/>
      <c r="F13" s="24"/>
      <c r="G13" s="24"/>
      <c r="H13" s="25" t="s">
        <v>3</v>
      </c>
      <c r="I13" s="25"/>
      <c r="J13" s="24"/>
      <c r="K13" s="26"/>
      <c r="L13" s="9"/>
      <c r="M13" s="9"/>
      <c r="N13" s="9"/>
      <c r="O13" s="9"/>
      <c r="P13" s="9"/>
      <c r="Q13" s="9"/>
    </row>
    <row r="14" spans="1:17" ht="12.75">
      <c r="A14" s="31"/>
      <c r="B14" s="32"/>
      <c r="C14" s="17"/>
      <c r="D14" s="18"/>
      <c r="E14" s="2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2.75">
      <c r="A15" s="16"/>
      <c r="B15" s="19"/>
      <c r="C15" s="17"/>
      <c r="D15" s="11" t="s">
        <v>83</v>
      </c>
      <c r="E15" s="16"/>
      <c r="F15" s="9"/>
      <c r="G15" s="9"/>
      <c r="H15" s="9"/>
      <c r="I15" s="11"/>
      <c r="J15" s="83" t="s">
        <v>143</v>
      </c>
      <c r="K15" s="84"/>
      <c r="L15" s="20" t="s">
        <v>79</v>
      </c>
      <c r="M15" s="9"/>
      <c r="N15" s="9"/>
      <c r="O15" s="9"/>
      <c r="P15" s="9"/>
      <c r="Q15" s="9"/>
    </row>
    <row r="16" spans="1:17" ht="12.75" outlineLevel="1">
      <c r="A16" s="16"/>
      <c r="B16" s="19"/>
      <c r="C16" s="17"/>
      <c r="D16" s="11" t="s">
        <v>86</v>
      </c>
      <c r="E16" s="16"/>
      <c r="F16" s="9"/>
      <c r="G16" s="9"/>
      <c r="H16" s="9"/>
      <c r="I16" s="11"/>
      <c r="J16" s="83" t="s">
        <v>144</v>
      </c>
      <c r="K16" s="84"/>
      <c r="L16" s="20" t="s">
        <v>79</v>
      </c>
      <c r="M16" s="9"/>
      <c r="N16" s="9"/>
      <c r="O16" s="9"/>
      <c r="P16" s="9"/>
      <c r="Q16" s="9"/>
    </row>
    <row r="17" spans="1:17" ht="12.75" outlineLevel="1">
      <c r="A17" s="16"/>
      <c r="B17" s="19"/>
      <c r="C17" s="17"/>
      <c r="D17" s="11" t="s">
        <v>85</v>
      </c>
      <c r="E17" s="16"/>
      <c r="F17" s="9"/>
      <c r="G17" s="9"/>
      <c r="H17" s="9"/>
      <c r="I17" s="11"/>
      <c r="J17" s="83" t="s">
        <v>145</v>
      </c>
      <c r="K17" s="84"/>
      <c r="L17" s="20" t="s">
        <v>79</v>
      </c>
      <c r="M17" s="9"/>
      <c r="N17" s="9"/>
      <c r="O17" s="9"/>
      <c r="P17" s="9"/>
      <c r="Q17" s="9"/>
    </row>
    <row r="18" spans="1:17" ht="12.75" outlineLevel="1">
      <c r="A18" s="16"/>
      <c r="B18" s="19"/>
      <c r="C18" s="17"/>
      <c r="D18" s="11" t="s">
        <v>84</v>
      </c>
      <c r="E18" s="16"/>
      <c r="F18" s="9"/>
      <c r="G18" s="9"/>
      <c r="H18" s="9"/>
      <c r="I18" s="11"/>
      <c r="J18" s="83" t="s">
        <v>146</v>
      </c>
      <c r="K18" s="84"/>
      <c r="L18" s="20" t="s">
        <v>79</v>
      </c>
      <c r="M18" s="9"/>
      <c r="N18" s="9"/>
      <c r="O18" s="9"/>
      <c r="P18" s="9"/>
      <c r="Q18" s="9"/>
    </row>
    <row r="19" spans="1:17" ht="12.75">
      <c r="A19" s="16"/>
      <c r="B19" s="19"/>
      <c r="C19" s="17"/>
      <c r="D19" s="11" t="s">
        <v>80</v>
      </c>
      <c r="E19" s="16"/>
      <c r="F19" s="9"/>
      <c r="G19" s="9"/>
      <c r="H19" s="9"/>
      <c r="I19" s="11"/>
      <c r="J19" s="83" t="s">
        <v>147</v>
      </c>
      <c r="K19" s="84"/>
      <c r="L19" s="20" t="s">
        <v>79</v>
      </c>
      <c r="M19" s="9"/>
      <c r="N19" s="9"/>
      <c r="O19" s="9"/>
      <c r="P19" s="9"/>
      <c r="Q19" s="9"/>
    </row>
    <row r="20" spans="1:17" ht="12.75" outlineLevel="1">
      <c r="A20" s="16"/>
      <c r="B20" s="19"/>
      <c r="C20" s="17"/>
      <c r="D20" s="11" t="s">
        <v>81</v>
      </c>
      <c r="E20" s="16"/>
      <c r="F20" s="9"/>
      <c r="G20" s="9"/>
      <c r="H20" s="9"/>
      <c r="I20" s="11"/>
      <c r="J20" s="83" t="s">
        <v>148</v>
      </c>
      <c r="K20" s="84"/>
      <c r="L20" s="20" t="s">
        <v>82</v>
      </c>
      <c r="M20" s="9"/>
      <c r="N20" s="9"/>
      <c r="O20" s="9"/>
      <c r="P20" s="9"/>
      <c r="Q20" s="9"/>
    </row>
    <row r="21" spans="1:17" ht="12.75">
      <c r="A21" s="16"/>
      <c r="B21" s="19"/>
      <c r="C21" s="17"/>
      <c r="D21" s="34" t="s">
        <v>92</v>
      </c>
      <c r="E21" s="16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3" spans="1:17" ht="18" customHeight="1">
      <c r="A23" s="74" t="s">
        <v>4</v>
      </c>
      <c r="B23" s="77" t="s">
        <v>11</v>
      </c>
      <c r="C23" s="74" t="s">
        <v>5</v>
      </c>
      <c r="D23" s="74" t="s">
        <v>6</v>
      </c>
      <c r="E23" s="74" t="s">
        <v>7</v>
      </c>
      <c r="F23" s="74" t="s">
        <v>20</v>
      </c>
      <c r="G23" s="75"/>
      <c r="H23" s="75"/>
      <c r="I23" s="75"/>
      <c r="J23" s="74" t="s">
        <v>21</v>
      </c>
      <c r="K23" s="75"/>
      <c r="L23" s="75"/>
      <c r="M23" s="75"/>
      <c r="N23" s="74" t="s">
        <v>13</v>
      </c>
      <c r="O23" s="74" t="s">
        <v>15</v>
      </c>
      <c r="P23" s="74" t="s">
        <v>14</v>
      </c>
      <c r="Q23" s="74" t="s">
        <v>16</v>
      </c>
    </row>
    <row r="24" spans="1:17" ht="15.75" customHeight="1">
      <c r="A24" s="75"/>
      <c r="B24" s="78"/>
      <c r="C24" s="69"/>
      <c r="D24" s="74"/>
      <c r="E24" s="75"/>
      <c r="F24" s="74" t="s">
        <v>8</v>
      </c>
      <c r="G24" s="74" t="s">
        <v>10</v>
      </c>
      <c r="H24" s="75"/>
      <c r="I24" s="75"/>
      <c r="J24" s="74" t="s">
        <v>8</v>
      </c>
      <c r="K24" s="74" t="s">
        <v>10</v>
      </c>
      <c r="L24" s="75"/>
      <c r="M24" s="75"/>
      <c r="N24" s="74"/>
      <c r="O24" s="74"/>
      <c r="P24" s="74"/>
      <c r="Q24" s="74"/>
    </row>
    <row r="25" spans="1:17" ht="15.75" customHeight="1">
      <c r="A25" s="75"/>
      <c r="B25" s="78"/>
      <c r="C25" s="69"/>
      <c r="D25" s="74"/>
      <c r="E25" s="75"/>
      <c r="F25" s="75"/>
      <c r="G25" s="1" t="s">
        <v>9</v>
      </c>
      <c r="H25" s="1" t="s">
        <v>17</v>
      </c>
      <c r="I25" s="1" t="s">
        <v>12</v>
      </c>
      <c r="J25" s="75"/>
      <c r="K25" s="1" t="s">
        <v>9</v>
      </c>
      <c r="L25" s="1" t="s">
        <v>17</v>
      </c>
      <c r="M25" s="1" t="s">
        <v>12</v>
      </c>
      <c r="N25" s="74"/>
      <c r="O25" s="74"/>
      <c r="P25" s="74"/>
      <c r="Q25" s="74"/>
    </row>
    <row r="26" spans="1:17" ht="12.75">
      <c r="A26" s="8">
        <v>1</v>
      </c>
      <c r="B26" s="14">
        <v>2</v>
      </c>
      <c r="C26" s="1">
        <v>3</v>
      </c>
      <c r="D26" s="1">
        <v>4</v>
      </c>
      <c r="E26" s="8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  <c r="L26" s="7">
        <v>12</v>
      </c>
      <c r="M26" s="7">
        <v>13</v>
      </c>
      <c r="N26" s="7">
        <v>14</v>
      </c>
      <c r="O26" s="7">
        <v>15</v>
      </c>
      <c r="P26" s="7">
        <v>16</v>
      </c>
      <c r="Q26" s="7">
        <v>17</v>
      </c>
    </row>
    <row r="27" spans="1:17" ht="18.75" customHeight="1">
      <c r="A27" s="70" t="s">
        <v>25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 ht="81">
      <c r="A28" s="8">
        <v>1</v>
      </c>
      <c r="B28" s="35" t="s">
        <v>26</v>
      </c>
      <c r="C28" s="36" t="s">
        <v>149</v>
      </c>
      <c r="D28" s="37" t="s">
        <v>27</v>
      </c>
      <c r="E28" s="38">
        <v>1</v>
      </c>
      <c r="F28" s="39">
        <v>8397.87</v>
      </c>
      <c r="G28" s="39">
        <v>5198.36</v>
      </c>
      <c r="H28" s="39">
        <v>3199.51</v>
      </c>
      <c r="I28" s="39">
        <v>466.79</v>
      </c>
      <c r="J28" s="39">
        <v>8398</v>
      </c>
      <c r="K28" s="39">
        <v>5198</v>
      </c>
      <c r="L28" s="39">
        <v>3200</v>
      </c>
      <c r="M28" s="39">
        <v>467</v>
      </c>
      <c r="N28" s="39">
        <v>1047</v>
      </c>
      <c r="O28" s="39">
        <v>1047</v>
      </c>
      <c r="P28" s="39">
        <v>66.07</v>
      </c>
      <c r="Q28" s="39">
        <v>66.07</v>
      </c>
    </row>
    <row r="29" spans="1:17" ht="93">
      <c r="A29" s="8">
        <v>2</v>
      </c>
      <c r="B29" s="35" t="s">
        <v>28</v>
      </c>
      <c r="C29" s="36" t="s">
        <v>157</v>
      </c>
      <c r="D29" s="37" t="s">
        <v>29</v>
      </c>
      <c r="E29" s="38">
        <v>-1</v>
      </c>
      <c r="F29" s="39">
        <v>454.11</v>
      </c>
      <c r="G29" s="39">
        <v>272.13</v>
      </c>
      <c r="H29" s="39">
        <v>181.98</v>
      </c>
      <c r="I29" s="39">
        <v>26.04</v>
      </c>
      <c r="J29" s="39">
        <v>-454</v>
      </c>
      <c r="K29" s="39">
        <v>-272</v>
      </c>
      <c r="L29" s="39">
        <v>-182</v>
      </c>
      <c r="M29" s="39">
        <v>-26</v>
      </c>
      <c r="N29" s="39">
        <v>54.1</v>
      </c>
      <c r="O29" s="39">
        <v>-54.1</v>
      </c>
      <c r="P29" s="39">
        <v>3.67</v>
      </c>
      <c r="Q29" s="39">
        <v>-3.67</v>
      </c>
    </row>
    <row r="30" spans="1:17" ht="93">
      <c r="A30" s="8">
        <v>3</v>
      </c>
      <c r="B30" s="35" t="s">
        <v>30</v>
      </c>
      <c r="C30" s="36" t="s">
        <v>158</v>
      </c>
      <c r="D30" s="37" t="s">
        <v>31</v>
      </c>
      <c r="E30" s="38">
        <v>-3</v>
      </c>
      <c r="F30" s="39">
        <v>51.81</v>
      </c>
      <c r="G30" s="39">
        <v>51.81</v>
      </c>
      <c r="H30" s="39"/>
      <c r="I30" s="39"/>
      <c r="J30" s="39">
        <v>-155</v>
      </c>
      <c r="K30" s="39">
        <v>-155</v>
      </c>
      <c r="L30" s="39"/>
      <c r="M30" s="39"/>
      <c r="N30" s="39">
        <v>10.3</v>
      </c>
      <c r="O30" s="39">
        <v>-30.9</v>
      </c>
      <c r="P30" s="39"/>
      <c r="Q30" s="39"/>
    </row>
    <row r="31" spans="1:17" ht="12.75">
      <c r="A31" s="79" t="s">
        <v>32</v>
      </c>
      <c r="B31" s="76"/>
      <c r="C31" s="76"/>
      <c r="D31" s="76"/>
      <c r="E31" s="76"/>
      <c r="F31" s="76"/>
      <c r="G31" s="76"/>
      <c r="H31" s="76"/>
      <c r="I31" s="76"/>
      <c r="J31" s="40">
        <v>7789</v>
      </c>
      <c r="K31" s="40">
        <v>4771</v>
      </c>
      <c r="L31" s="40">
        <v>3018</v>
      </c>
      <c r="M31" s="40">
        <v>441</v>
      </c>
      <c r="N31" s="39"/>
      <c r="O31" s="40">
        <v>962</v>
      </c>
      <c r="P31" s="39"/>
      <c r="Q31" s="40">
        <v>62.4</v>
      </c>
    </row>
    <row r="32" spans="1:17" ht="12.75">
      <c r="A32" s="79" t="s">
        <v>33</v>
      </c>
      <c r="B32" s="76"/>
      <c r="C32" s="76"/>
      <c r="D32" s="76"/>
      <c r="E32" s="76"/>
      <c r="F32" s="76"/>
      <c r="G32" s="76"/>
      <c r="H32" s="76"/>
      <c r="I32" s="76"/>
      <c r="J32" s="40">
        <v>9347</v>
      </c>
      <c r="K32" s="40">
        <v>5725</v>
      </c>
      <c r="L32" s="40">
        <v>3622</v>
      </c>
      <c r="M32" s="40">
        <v>529</v>
      </c>
      <c r="N32" s="39"/>
      <c r="O32" s="40">
        <v>962</v>
      </c>
      <c r="P32" s="39"/>
      <c r="Q32" s="40">
        <v>62.4</v>
      </c>
    </row>
    <row r="33" spans="1:17" ht="12.75">
      <c r="A33" s="79" t="s">
        <v>34</v>
      </c>
      <c r="B33" s="76"/>
      <c r="C33" s="76"/>
      <c r="D33" s="76"/>
      <c r="E33" s="76"/>
      <c r="F33" s="76"/>
      <c r="G33" s="76"/>
      <c r="H33" s="76"/>
      <c r="I33" s="76"/>
      <c r="J33" s="39"/>
      <c r="K33" s="39"/>
      <c r="L33" s="39"/>
      <c r="M33" s="39"/>
      <c r="N33" s="39"/>
      <c r="O33" s="39"/>
      <c r="P33" s="39"/>
      <c r="Q33" s="39"/>
    </row>
    <row r="34" spans="1:17" ht="12.75" customHeight="1">
      <c r="A34" s="79" t="s">
        <v>35</v>
      </c>
      <c r="B34" s="76"/>
      <c r="C34" s="76"/>
      <c r="D34" s="76"/>
      <c r="E34" s="76"/>
      <c r="F34" s="76"/>
      <c r="G34" s="76"/>
      <c r="H34" s="76"/>
      <c r="I34" s="76"/>
      <c r="J34" s="40">
        <v>1558</v>
      </c>
      <c r="K34" s="40">
        <v>954</v>
      </c>
      <c r="L34" s="40">
        <v>604</v>
      </c>
      <c r="M34" s="40">
        <v>88</v>
      </c>
      <c r="N34" s="39"/>
      <c r="O34" s="39"/>
      <c r="P34" s="39"/>
      <c r="Q34" s="39"/>
    </row>
    <row r="35" spans="1:17" ht="12.75">
      <c r="A35" s="79" t="s">
        <v>36</v>
      </c>
      <c r="B35" s="76"/>
      <c r="C35" s="76"/>
      <c r="D35" s="76"/>
      <c r="E35" s="76"/>
      <c r="F35" s="76"/>
      <c r="G35" s="76"/>
      <c r="H35" s="76"/>
      <c r="I35" s="76"/>
      <c r="J35" s="40">
        <v>4253</v>
      </c>
      <c r="K35" s="39"/>
      <c r="L35" s="39"/>
      <c r="M35" s="39"/>
      <c r="N35" s="39"/>
      <c r="O35" s="39"/>
      <c r="P35" s="39"/>
      <c r="Q35" s="39"/>
    </row>
    <row r="36" spans="1:17" ht="12.75">
      <c r="A36" s="79" t="s">
        <v>37</v>
      </c>
      <c r="B36" s="76"/>
      <c r="C36" s="76"/>
      <c r="D36" s="76"/>
      <c r="E36" s="76"/>
      <c r="F36" s="76"/>
      <c r="G36" s="76"/>
      <c r="H36" s="76"/>
      <c r="I36" s="76"/>
      <c r="J36" s="40">
        <v>3002</v>
      </c>
      <c r="K36" s="39"/>
      <c r="L36" s="39"/>
      <c r="M36" s="39"/>
      <c r="N36" s="39"/>
      <c r="O36" s="39"/>
      <c r="P36" s="39"/>
      <c r="Q36" s="39"/>
    </row>
    <row r="37" spans="1:17" ht="12.75">
      <c r="A37" s="80" t="s">
        <v>38</v>
      </c>
      <c r="B37" s="76"/>
      <c r="C37" s="76"/>
      <c r="D37" s="76"/>
      <c r="E37" s="76"/>
      <c r="F37" s="76"/>
      <c r="G37" s="76"/>
      <c r="H37" s="76"/>
      <c r="I37" s="76"/>
      <c r="J37" s="39"/>
      <c r="K37" s="39"/>
      <c r="L37" s="39"/>
      <c r="M37" s="39"/>
      <c r="N37" s="39"/>
      <c r="O37" s="39"/>
      <c r="P37" s="39"/>
      <c r="Q37" s="39"/>
    </row>
    <row r="38" spans="1:17" ht="12.75">
      <c r="A38" s="79" t="s">
        <v>39</v>
      </c>
      <c r="B38" s="76"/>
      <c r="C38" s="76"/>
      <c r="D38" s="76"/>
      <c r="E38" s="76"/>
      <c r="F38" s="76"/>
      <c r="G38" s="76"/>
      <c r="H38" s="76"/>
      <c r="I38" s="76"/>
      <c r="J38" s="40">
        <v>16602</v>
      </c>
      <c r="K38" s="39"/>
      <c r="L38" s="39"/>
      <c r="M38" s="39"/>
      <c r="N38" s="39"/>
      <c r="O38" s="40">
        <v>962</v>
      </c>
      <c r="P38" s="39"/>
      <c r="Q38" s="40">
        <v>62.4</v>
      </c>
    </row>
    <row r="39" spans="1:17" ht="12.75">
      <c r="A39" s="79" t="s">
        <v>40</v>
      </c>
      <c r="B39" s="76"/>
      <c r="C39" s="76"/>
      <c r="D39" s="76"/>
      <c r="E39" s="76"/>
      <c r="F39" s="76"/>
      <c r="G39" s="76"/>
      <c r="H39" s="76"/>
      <c r="I39" s="76"/>
      <c r="J39" s="40">
        <v>16602</v>
      </c>
      <c r="K39" s="39"/>
      <c r="L39" s="39"/>
      <c r="M39" s="39"/>
      <c r="N39" s="39"/>
      <c r="O39" s="40">
        <v>962</v>
      </c>
      <c r="P39" s="39"/>
      <c r="Q39" s="40">
        <v>62.4</v>
      </c>
    </row>
    <row r="40" spans="1:17" ht="12.75">
      <c r="A40" s="79" t="s">
        <v>41</v>
      </c>
      <c r="B40" s="76"/>
      <c r="C40" s="76"/>
      <c r="D40" s="76"/>
      <c r="E40" s="76"/>
      <c r="F40" s="76"/>
      <c r="G40" s="76"/>
      <c r="H40" s="76"/>
      <c r="I40" s="76"/>
      <c r="J40" s="39"/>
      <c r="K40" s="39"/>
      <c r="L40" s="39"/>
      <c r="M40" s="39"/>
      <c r="N40" s="39"/>
      <c r="O40" s="39"/>
      <c r="P40" s="39"/>
      <c r="Q40" s="39"/>
    </row>
    <row r="41" spans="1:17" ht="12.75">
      <c r="A41" s="79" t="s">
        <v>42</v>
      </c>
      <c r="B41" s="76"/>
      <c r="C41" s="76"/>
      <c r="D41" s="76"/>
      <c r="E41" s="76"/>
      <c r="F41" s="76"/>
      <c r="G41" s="76"/>
      <c r="H41" s="76"/>
      <c r="I41" s="76"/>
      <c r="J41" s="40">
        <v>3622</v>
      </c>
      <c r="K41" s="39"/>
      <c r="L41" s="39"/>
      <c r="M41" s="39"/>
      <c r="N41" s="39"/>
      <c r="O41" s="39"/>
      <c r="P41" s="39"/>
      <c r="Q41" s="39"/>
    </row>
    <row r="42" spans="1:17" ht="12.75">
      <c r="A42" s="79" t="s">
        <v>43</v>
      </c>
      <c r="B42" s="76"/>
      <c r="C42" s="76"/>
      <c r="D42" s="76"/>
      <c r="E42" s="76"/>
      <c r="F42" s="76"/>
      <c r="G42" s="76"/>
      <c r="H42" s="76"/>
      <c r="I42" s="76"/>
      <c r="J42" s="40">
        <v>6254</v>
      </c>
      <c r="K42" s="39"/>
      <c r="L42" s="39"/>
      <c r="M42" s="39"/>
      <c r="N42" s="39"/>
      <c r="O42" s="39"/>
      <c r="P42" s="39"/>
      <c r="Q42" s="39"/>
    </row>
    <row r="43" spans="1:17" ht="12.75">
      <c r="A43" s="79" t="s">
        <v>44</v>
      </c>
      <c r="B43" s="76"/>
      <c r="C43" s="76"/>
      <c r="D43" s="76"/>
      <c r="E43" s="76"/>
      <c r="F43" s="76"/>
      <c r="G43" s="76"/>
      <c r="H43" s="76"/>
      <c r="I43" s="76"/>
      <c r="J43" s="40">
        <v>4253</v>
      </c>
      <c r="K43" s="39"/>
      <c r="L43" s="39"/>
      <c r="M43" s="39"/>
      <c r="N43" s="39"/>
      <c r="O43" s="39"/>
      <c r="P43" s="39"/>
      <c r="Q43" s="39"/>
    </row>
    <row r="44" spans="1:17" ht="12.75">
      <c r="A44" s="79" t="s">
        <v>45</v>
      </c>
      <c r="B44" s="76"/>
      <c r="C44" s="76"/>
      <c r="D44" s="76"/>
      <c r="E44" s="76"/>
      <c r="F44" s="76"/>
      <c r="G44" s="76"/>
      <c r="H44" s="76"/>
      <c r="I44" s="76"/>
      <c r="J44" s="40">
        <v>3002</v>
      </c>
      <c r="K44" s="39"/>
      <c r="L44" s="39"/>
      <c r="M44" s="39"/>
      <c r="N44" s="39"/>
      <c r="O44" s="39"/>
      <c r="P44" s="39"/>
      <c r="Q44" s="39"/>
    </row>
    <row r="45" spans="1:17" ht="12.75">
      <c r="A45" s="80" t="s">
        <v>46</v>
      </c>
      <c r="B45" s="76"/>
      <c r="C45" s="76"/>
      <c r="D45" s="76"/>
      <c r="E45" s="76"/>
      <c r="F45" s="76"/>
      <c r="G45" s="76"/>
      <c r="H45" s="76"/>
      <c r="I45" s="76"/>
      <c r="J45" s="41">
        <v>16602</v>
      </c>
      <c r="K45" s="39"/>
      <c r="L45" s="39"/>
      <c r="M45" s="39"/>
      <c r="N45" s="39"/>
      <c r="O45" s="41">
        <v>962</v>
      </c>
      <c r="P45" s="39"/>
      <c r="Q45" s="41">
        <v>62.4</v>
      </c>
    </row>
    <row r="46" spans="1:17" ht="18.75" customHeight="1">
      <c r="A46" s="70" t="s">
        <v>47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</row>
    <row r="47" spans="1:17" ht="60">
      <c r="A47" s="8">
        <v>4</v>
      </c>
      <c r="B47" s="35" t="s">
        <v>88</v>
      </c>
      <c r="C47" s="36" t="s">
        <v>48</v>
      </c>
      <c r="D47" s="37" t="s">
        <v>49</v>
      </c>
      <c r="E47" s="38">
        <v>1</v>
      </c>
      <c r="F47" s="39">
        <v>209083</v>
      </c>
      <c r="G47" s="39"/>
      <c r="H47" s="39"/>
      <c r="I47" s="39"/>
      <c r="J47" s="39">
        <v>209083</v>
      </c>
      <c r="K47" s="39"/>
      <c r="L47" s="39"/>
      <c r="M47" s="39"/>
      <c r="N47" s="39"/>
      <c r="O47" s="39"/>
      <c r="P47" s="39"/>
      <c r="Q47" s="39"/>
    </row>
    <row r="48" spans="1:17" ht="36">
      <c r="A48" s="8">
        <v>5</v>
      </c>
      <c r="B48" s="35" t="s">
        <v>87</v>
      </c>
      <c r="C48" s="36" t="s">
        <v>50</v>
      </c>
      <c r="D48" s="37" t="s">
        <v>51</v>
      </c>
      <c r="E48" s="38">
        <v>1</v>
      </c>
      <c r="F48" s="39">
        <v>10799.46</v>
      </c>
      <c r="G48" s="39"/>
      <c r="H48" s="39"/>
      <c r="I48" s="39"/>
      <c r="J48" s="39">
        <v>10799</v>
      </c>
      <c r="K48" s="39"/>
      <c r="L48" s="39"/>
      <c r="M48" s="39"/>
      <c r="N48" s="39"/>
      <c r="O48" s="39"/>
      <c r="P48" s="39"/>
      <c r="Q48" s="39"/>
    </row>
    <row r="49" spans="1:17" ht="54">
      <c r="A49" s="8">
        <v>6</v>
      </c>
      <c r="B49" s="35" t="s">
        <v>26</v>
      </c>
      <c r="C49" s="36" t="s">
        <v>150</v>
      </c>
      <c r="D49" s="37" t="s">
        <v>27</v>
      </c>
      <c r="E49" s="38">
        <v>1</v>
      </c>
      <c r="F49" s="39">
        <v>19265.47</v>
      </c>
      <c r="G49" s="39">
        <v>10396.71</v>
      </c>
      <c r="H49" s="39">
        <v>6399.03</v>
      </c>
      <c r="I49" s="39">
        <v>933.57</v>
      </c>
      <c r="J49" s="39">
        <v>19265</v>
      </c>
      <c r="K49" s="39">
        <v>10397</v>
      </c>
      <c r="L49" s="39">
        <v>6399</v>
      </c>
      <c r="M49" s="39">
        <v>934</v>
      </c>
      <c r="N49" s="39">
        <v>1047</v>
      </c>
      <c r="O49" s="39">
        <v>1047</v>
      </c>
      <c r="P49" s="39">
        <v>66.07</v>
      </c>
      <c r="Q49" s="39">
        <v>66.07</v>
      </c>
    </row>
    <row r="50" spans="1:17" ht="66">
      <c r="A50" s="8">
        <v>7</v>
      </c>
      <c r="B50" s="35" t="s">
        <v>28</v>
      </c>
      <c r="C50" s="36" t="s">
        <v>151</v>
      </c>
      <c r="D50" s="37" t="s">
        <v>29</v>
      </c>
      <c r="E50" s="38">
        <v>-1</v>
      </c>
      <c r="F50" s="39">
        <v>1053</v>
      </c>
      <c r="G50" s="39">
        <v>544.25</v>
      </c>
      <c r="H50" s="39">
        <v>363.97</v>
      </c>
      <c r="I50" s="39">
        <v>52.08</v>
      </c>
      <c r="J50" s="39">
        <v>-1053</v>
      </c>
      <c r="K50" s="39">
        <v>-544</v>
      </c>
      <c r="L50" s="39">
        <v>-364</v>
      </c>
      <c r="M50" s="39">
        <v>-52</v>
      </c>
      <c r="N50" s="39">
        <v>54.1</v>
      </c>
      <c r="O50" s="39">
        <v>-54.1</v>
      </c>
      <c r="P50" s="39">
        <v>3.67</v>
      </c>
      <c r="Q50" s="39">
        <v>-3.67</v>
      </c>
    </row>
    <row r="51" spans="1:17" ht="66">
      <c r="A51" s="8">
        <v>8</v>
      </c>
      <c r="B51" s="35" t="s">
        <v>30</v>
      </c>
      <c r="C51" s="36" t="s">
        <v>152</v>
      </c>
      <c r="D51" s="37" t="s">
        <v>31</v>
      </c>
      <c r="E51" s="38">
        <v>-3</v>
      </c>
      <c r="F51" s="39">
        <v>105.69</v>
      </c>
      <c r="G51" s="39">
        <v>103.62</v>
      </c>
      <c r="H51" s="39"/>
      <c r="I51" s="39"/>
      <c r="J51" s="39">
        <v>-317</v>
      </c>
      <c r="K51" s="39">
        <v>-311</v>
      </c>
      <c r="L51" s="39"/>
      <c r="M51" s="39"/>
      <c r="N51" s="39">
        <v>10.3</v>
      </c>
      <c r="O51" s="39">
        <v>-30.9</v>
      </c>
      <c r="P51" s="39"/>
      <c r="Q51" s="39"/>
    </row>
    <row r="52" spans="1:17" ht="12.75">
      <c r="A52" s="79" t="s">
        <v>32</v>
      </c>
      <c r="B52" s="76"/>
      <c r="C52" s="76"/>
      <c r="D52" s="76"/>
      <c r="E52" s="76"/>
      <c r="F52" s="76"/>
      <c r="G52" s="76"/>
      <c r="H52" s="76"/>
      <c r="I52" s="76"/>
      <c r="J52" s="40">
        <v>237777</v>
      </c>
      <c r="K52" s="40">
        <v>9542</v>
      </c>
      <c r="L52" s="40">
        <v>6035</v>
      </c>
      <c r="M52" s="40">
        <v>882</v>
      </c>
      <c r="N52" s="39"/>
      <c r="O52" s="40">
        <v>962</v>
      </c>
      <c r="P52" s="39"/>
      <c r="Q52" s="40">
        <v>62.4</v>
      </c>
    </row>
    <row r="53" spans="1:17" ht="12.75">
      <c r="A53" s="79" t="s">
        <v>33</v>
      </c>
      <c r="B53" s="76"/>
      <c r="C53" s="76"/>
      <c r="D53" s="76"/>
      <c r="E53" s="76"/>
      <c r="F53" s="76"/>
      <c r="G53" s="76"/>
      <c r="H53" s="76"/>
      <c r="I53" s="76"/>
      <c r="J53" s="40">
        <v>240892</v>
      </c>
      <c r="K53" s="40">
        <v>11450</v>
      </c>
      <c r="L53" s="40">
        <v>7242</v>
      </c>
      <c r="M53" s="40">
        <v>1058</v>
      </c>
      <c r="N53" s="39"/>
      <c r="O53" s="40">
        <v>962</v>
      </c>
      <c r="P53" s="39"/>
      <c r="Q53" s="40">
        <v>62.4</v>
      </c>
    </row>
    <row r="54" spans="1:17" ht="12.75">
      <c r="A54" s="79" t="s">
        <v>34</v>
      </c>
      <c r="B54" s="76"/>
      <c r="C54" s="76"/>
      <c r="D54" s="76"/>
      <c r="E54" s="76"/>
      <c r="F54" s="76"/>
      <c r="G54" s="76"/>
      <c r="H54" s="76"/>
      <c r="I54" s="76"/>
      <c r="J54" s="39"/>
      <c r="K54" s="39"/>
      <c r="L54" s="39"/>
      <c r="M54" s="39"/>
      <c r="N54" s="39"/>
      <c r="O54" s="39"/>
      <c r="P54" s="39"/>
      <c r="Q54" s="39"/>
    </row>
    <row r="55" spans="1:17" ht="12.75" customHeight="1">
      <c r="A55" s="79" t="s">
        <v>52</v>
      </c>
      <c r="B55" s="76"/>
      <c r="C55" s="76"/>
      <c r="D55" s="76"/>
      <c r="E55" s="76"/>
      <c r="F55" s="76"/>
      <c r="G55" s="76"/>
      <c r="H55" s="76"/>
      <c r="I55" s="76"/>
      <c r="J55" s="40">
        <v>3115</v>
      </c>
      <c r="K55" s="40">
        <v>1908</v>
      </c>
      <c r="L55" s="40">
        <v>1207</v>
      </c>
      <c r="M55" s="40">
        <v>176</v>
      </c>
      <c r="N55" s="39"/>
      <c r="O55" s="39"/>
      <c r="P55" s="39"/>
      <c r="Q55" s="39"/>
    </row>
    <row r="56" spans="1:17" ht="12.75">
      <c r="A56" s="79" t="s">
        <v>36</v>
      </c>
      <c r="B56" s="76"/>
      <c r="C56" s="76"/>
      <c r="D56" s="76"/>
      <c r="E56" s="76"/>
      <c r="F56" s="76"/>
      <c r="G56" s="76"/>
      <c r="H56" s="76"/>
      <c r="I56" s="76"/>
      <c r="J56" s="40">
        <v>8505</v>
      </c>
      <c r="K56" s="39"/>
      <c r="L56" s="39"/>
      <c r="M56" s="39"/>
      <c r="N56" s="39"/>
      <c r="O56" s="39"/>
      <c r="P56" s="39"/>
      <c r="Q56" s="39"/>
    </row>
    <row r="57" spans="1:17" ht="12.75">
      <c r="A57" s="79" t="s">
        <v>37</v>
      </c>
      <c r="B57" s="76"/>
      <c r="C57" s="76"/>
      <c r="D57" s="76"/>
      <c r="E57" s="76"/>
      <c r="F57" s="76"/>
      <c r="G57" s="76"/>
      <c r="H57" s="76"/>
      <c r="I57" s="76"/>
      <c r="J57" s="40">
        <v>6004</v>
      </c>
      <c r="K57" s="39"/>
      <c r="L57" s="39"/>
      <c r="M57" s="39"/>
      <c r="N57" s="39"/>
      <c r="O57" s="39"/>
      <c r="P57" s="39"/>
      <c r="Q57" s="39"/>
    </row>
    <row r="58" spans="1:17" ht="12.75">
      <c r="A58" s="80" t="s">
        <v>53</v>
      </c>
      <c r="B58" s="76"/>
      <c r="C58" s="76"/>
      <c r="D58" s="76"/>
      <c r="E58" s="76"/>
      <c r="F58" s="76"/>
      <c r="G58" s="76"/>
      <c r="H58" s="76"/>
      <c r="I58" s="76"/>
      <c r="J58" s="39"/>
      <c r="K58" s="39"/>
      <c r="L58" s="39"/>
      <c r="M58" s="39"/>
      <c r="N58" s="39"/>
      <c r="O58" s="39"/>
      <c r="P58" s="39"/>
      <c r="Q58" s="39"/>
    </row>
    <row r="59" spans="1:17" ht="12.75">
      <c r="A59" s="79" t="s">
        <v>54</v>
      </c>
      <c r="B59" s="76"/>
      <c r="C59" s="76"/>
      <c r="D59" s="76"/>
      <c r="E59" s="76"/>
      <c r="F59" s="76"/>
      <c r="G59" s="76"/>
      <c r="H59" s="76"/>
      <c r="I59" s="76"/>
      <c r="J59" s="40">
        <v>46318</v>
      </c>
      <c r="K59" s="39"/>
      <c r="L59" s="39"/>
      <c r="M59" s="39"/>
      <c r="N59" s="39"/>
      <c r="O59" s="40">
        <v>962</v>
      </c>
      <c r="P59" s="39"/>
      <c r="Q59" s="40">
        <v>62.4</v>
      </c>
    </row>
    <row r="60" spans="1:17" ht="12.75">
      <c r="A60" s="79" t="s">
        <v>55</v>
      </c>
      <c r="B60" s="76"/>
      <c r="C60" s="76"/>
      <c r="D60" s="76"/>
      <c r="E60" s="76"/>
      <c r="F60" s="76"/>
      <c r="G60" s="76"/>
      <c r="H60" s="76"/>
      <c r="I60" s="76"/>
      <c r="J60" s="40">
        <v>209083</v>
      </c>
      <c r="K60" s="39"/>
      <c r="L60" s="39"/>
      <c r="M60" s="39"/>
      <c r="N60" s="39"/>
      <c r="O60" s="39"/>
      <c r="P60" s="39"/>
      <c r="Q60" s="39"/>
    </row>
    <row r="61" spans="1:17" ht="12.75">
      <c r="A61" s="79" t="s">
        <v>40</v>
      </c>
      <c r="B61" s="76"/>
      <c r="C61" s="76"/>
      <c r="D61" s="76"/>
      <c r="E61" s="76"/>
      <c r="F61" s="76"/>
      <c r="G61" s="76"/>
      <c r="H61" s="76"/>
      <c r="I61" s="76"/>
      <c r="J61" s="40">
        <v>255401</v>
      </c>
      <c r="K61" s="39"/>
      <c r="L61" s="39"/>
      <c r="M61" s="39"/>
      <c r="N61" s="39"/>
      <c r="O61" s="40">
        <v>962</v>
      </c>
      <c r="P61" s="39"/>
      <c r="Q61" s="40">
        <v>62.4</v>
      </c>
    </row>
    <row r="62" spans="1:17" ht="12.75">
      <c r="A62" s="79" t="s">
        <v>41</v>
      </c>
      <c r="B62" s="76"/>
      <c r="C62" s="76"/>
      <c r="D62" s="76"/>
      <c r="E62" s="76"/>
      <c r="F62" s="76"/>
      <c r="G62" s="76"/>
      <c r="H62" s="76"/>
      <c r="I62" s="76"/>
      <c r="J62" s="39"/>
      <c r="K62" s="39"/>
      <c r="L62" s="39"/>
      <c r="M62" s="39"/>
      <c r="N62" s="39"/>
      <c r="O62" s="39"/>
      <c r="P62" s="39"/>
      <c r="Q62" s="39"/>
    </row>
    <row r="63" spans="1:17" ht="12.75">
      <c r="A63" s="79" t="s">
        <v>56</v>
      </c>
      <c r="B63" s="76"/>
      <c r="C63" s="76"/>
      <c r="D63" s="76"/>
      <c r="E63" s="76"/>
      <c r="F63" s="76"/>
      <c r="G63" s="76"/>
      <c r="H63" s="76"/>
      <c r="I63" s="76"/>
      <c r="J63" s="40">
        <v>13117</v>
      </c>
      <c r="K63" s="39"/>
      <c r="L63" s="39"/>
      <c r="M63" s="39"/>
      <c r="N63" s="39"/>
      <c r="O63" s="39"/>
      <c r="P63" s="39"/>
      <c r="Q63" s="39"/>
    </row>
    <row r="64" spans="1:17" ht="12.75">
      <c r="A64" s="79" t="s">
        <v>42</v>
      </c>
      <c r="B64" s="76"/>
      <c r="C64" s="76"/>
      <c r="D64" s="76"/>
      <c r="E64" s="76"/>
      <c r="F64" s="76"/>
      <c r="G64" s="76"/>
      <c r="H64" s="76"/>
      <c r="I64" s="76"/>
      <c r="J64" s="40">
        <v>7242</v>
      </c>
      <c r="K64" s="39"/>
      <c r="L64" s="39"/>
      <c r="M64" s="39"/>
      <c r="N64" s="39"/>
      <c r="O64" s="39"/>
      <c r="P64" s="39"/>
      <c r="Q64" s="39"/>
    </row>
    <row r="65" spans="1:17" ht="12.75">
      <c r="A65" s="79" t="s">
        <v>43</v>
      </c>
      <c r="B65" s="76"/>
      <c r="C65" s="76"/>
      <c r="D65" s="76"/>
      <c r="E65" s="76"/>
      <c r="F65" s="76"/>
      <c r="G65" s="76"/>
      <c r="H65" s="76"/>
      <c r="I65" s="76"/>
      <c r="J65" s="40">
        <v>12508</v>
      </c>
      <c r="K65" s="39"/>
      <c r="L65" s="39"/>
      <c r="M65" s="39"/>
      <c r="N65" s="39"/>
      <c r="O65" s="39"/>
      <c r="P65" s="39"/>
      <c r="Q65" s="39"/>
    </row>
    <row r="66" spans="1:17" ht="12.75">
      <c r="A66" s="79" t="s">
        <v>57</v>
      </c>
      <c r="B66" s="76"/>
      <c r="C66" s="76"/>
      <c r="D66" s="76"/>
      <c r="E66" s="76"/>
      <c r="F66" s="76"/>
      <c r="G66" s="76"/>
      <c r="H66" s="76"/>
      <c r="I66" s="76"/>
      <c r="J66" s="40">
        <v>209083</v>
      </c>
      <c r="K66" s="39"/>
      <c r="L66" s="39"/>
      <c r="M66" s="39"/>
      <c r="N66" s="39"/>
      <c r="O66" s="39"/>
      <c r="P66" s="39"/>
      <c r="Q66" s="39"/>
    </row>
    <row r="67" spans="1:17" ht="12.75">
      <c r="A67" s="79" t="s">
        <v>44</v>
      </c>
      <c r="B67" s="76"/>
      <c r="C67" s="76"/>
      <c r="D67" s="76"/>
      <c r="E67" s="76"/>
      <c r="F67" s="76"/>
      <c r="G67" s="76"/>
      <c r="H67" s="76"/>
      <c r="I67" s="76"/>
      <c r="J67" s="40">
        <v>8505</v>
      </c>
      <c r="K67" s="39"/>
      <c r="L67" s="39"/>
      <c r="M67" s="39"/>
      <c r="N67" s="39"/>
      <c r="O67" s="39"/>
      <c r="P67" s="39"/>
      <c r="Q67" s="39"/>
    </row>
    <row r="68" spans="1:17" ht="12.75">
      <c r="A68" s="79" t="s">
        <v>45</v>
      </c>
      <c r="B68" s="76"/>
      <c r="C68" s="76"/>
      <c r="D68" s="76"/>
      <c r="E68" s="76"/>
      <c r="F68" s="76"/>
      <c r="G68" s="76"/>
      <c r="H68" s="76"/>
      <c r="I68" s="76"/>
      <c r="J68" s="40">
        <v>6004</v>
      </c>
      <c r="K68" s="39"/>
      <c r="L68" s="39"/>
      <c r="M68" s="39"/>
      <c r="N68" s="39"/>
      <c r="O68" s="39"/>
      <c r="P68" s="39"/>
      <c r="Q68" s="39"/>
    </row>
    <row r="69" spans="1:17" ht="12.75">
      <c r="A69" s="80" t="s">
        <v>58</v>
      </c>
      <c r="B69" s="76"/>
      <c r="C69" s="76"/>
      <c r="D69" s="76"/>
      <c r="E69" s="76"/>
      <c r="F69" s="76"/>
      <c r="G69" s="76"/>
      <c r="H69" s="76"/>
      <c r="I69" s="76"/>
      <c r="J69" s="41">
        <v>255401</v>
      </c>
      <c r="K69" s="39"/>
      <c r="L69" s="39"/>
      <c r="M69" s="39"/>
      <c r="N69" s="39"/>
      <c r="O69" s="41">
        <v>962</v>
      </c>
      <c r="P69" s="39"/>
      <c r="Q69" s="41">
        <v>62.4</v>
      </c>
    </row>
    <row r="70" spans="1:17" ht="18.75" customHeight="1">
      <c r="A70" s="70" t="s">
        <v>59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</row>
    <row r="71" spans="1:17" ht="66">
      <c r="A71" s="8">
        <v>9</v>
      </c>
      <c r="B71" s="35" t="s">
        <v>60</v>
      </c>
      <c r="C71" s="36" t="s">
        <v>153</v>
      </c>
      <c r="D71" s="37" t="s">
        <v>27</v>
      </c>
      <c r="E71" s="38">
        <v>1</v>
      </c>
      <c r="F71" s="39">
        <v>11094.41</v>
      </c>
      <c r="G71" s="39">
        <v>11094.41</v>
      </c>
      <c r="H71" s="39"/>
      <c r="I71" s="39"/>
      <c r="J71" s="39">
        <v>11094</v>
      </c>
      <c r="K71" s="39">
        <v>11094</v>
      </c>
      <c r="L71" s="39"/>
      <c r="M71" s="39"/>
      <c r="N71" s="39">
        <v>734</v>
      </c>
      <c r="O71" s="39">
        <v>734</v>
      </c>
      <c r="P71" s="39"/>
      <c r="Q71" s="39"/>
    </row>
    <row r="72" spans="1:17" ht="54">
      <c r="A72" s="8">
        <v>10</v>
      </c>
      <c r="B72" s="35" t="s">
        <v>61</v>
      </c>
      <c r="C72" s="36" t="s">
        <v>154</v>
      </c>
      <c r="D72" s="37" t="s">
        <v>29</v>
      </c>
      <c r="E72" s="38">
        <v>-2</v>
      </c>
      <c r="F72" s="39">
        <v>217.66</v>
      </c>
      <c r="G72" s="39">
        <v>217.66</v>
      </c>
      <c r="H72" s="39"/>
      <c r="I72" s="39"/>
      <c r="J72" s="39">
        <v>-435</v>
      </c>
      <c r="K72" s="39">
        <v>-435</v>
      </c>
      <c r="L72" s="39"/>
      <c r="M72" s="39"/>
      <c r="N72" s="39">
        <v>14.4</v>
      </c>
      <c r="O72" s="39">
        <v>-28.8</v>
      </c>
      <c r="P72" s="39"/>
      <c r="Q72" s="39"/>
    </row>
    <row r="73" spans="1:17" ht="12.75">
      <c r="A73" s="79" t="s">
        <v>32</v>
      </c>
      <c r="B73" s="76"/>
      <c r="C73" s="76"/>
      <c r="D73" s="76"/>
      <c r="E73" s="76"/>
      <c r="F73" s="76"/>
      <c r="G73" s="76"/>
      <c r="H73" s="76"/>
      <c r="I73" s="76"/>
      <c r="J73" s="40">
        <v>10659</v>
      </c>
      <c r="K73" s="40">
        <v>10659</v>
      </c>
      <c r="L73" s="39"/>
      <c r="M73" s="39"/>
      <c r="N73" s="39"/>
      <c r="O73" s="40">
        <v>705.2</v>
      </c>
      <c r="P73" s="39"/>
      <c r="Q73" s="39"/>
    </row>
    <row r="74" spans="1:17" ht="12.75">
      <c r="A74" s="79" t="s">
        <v>33</v>
      </c>
      <c r="B74" s="76"/>
      <c r="C74" s="76"/>
      <c r="D74" s="76"/>
      <c r="E74" s="76"/>
      <c r="F74" s="76"/>
      <c r="G74" s="76"/>
      <c r="H74" s="76"/>
      <c r="I74" s="76"/>
      <c r="J74" s="40">
        <v>12791</v>
      </c>
      <c r="K74" s="40">
        <v>12791</v>
      </c>
      <c r="L74" s="39"/>
      <c r="M74" s="39"/>
      <c r="N74" s="39"/>
      <c r="O74" s="40">
        <v>705.2</v>
      </c>
      <c r="P74" s="39"/>
      <c r="Q74" s="39"/>
    </row>
    <row r="75" spans="1:17" ht="12.75">
      <c r="A75" s="79" t="s">
        <v>34</v>
      </c>
      <c r="B75" s="76"/>
      <c r="C75" s="76"/>
      <c r="D75" s="76"/>
      <c r="E75" s="76"/>
      <c r="F75" s="76"/>
      <c r="G75" s="76"/>
      <c r="H75" s="76"/>
      <c r="I75" s="76"/>
      <c r="J75" s="39"/>
      <c r="K75" s="39"/>
      <c r="L75" s="39"/>
      <c r="M75" s="39"/>
      <c r="N75" s="39"/>
      <c r="O75" s="39"/>
      <c r="P75" s="39"/>
      <c r="Q75" s="39"/>
    </row>
    <row r="76" spans="1:17" ht="12.75" customHeight="1">
      <c r="A76" s="79" t="s">
        <v>62</v>
      </c>
      <c r="B76" s="76"/>
      <c r="C76" s="76"/>
      <c r="D76" s="76"/>
      <c r="E76" s="76"/>
      <c r="F76" s="76"/>
      <c r="G76" s="76"/>
      <c r="H76" s="76"/>
      <c r="I76" s="76"/>
      <c r="J76" s="40">
        <v>2132</v>
      </c>
      <c r="K76" s="40">
        <v>2132</v>
      </c>
      <c r="L76" s="39"/>
      <c r="M76" s="39"/>
      <c r="N76" s="39"/>
      <c r="O76" s="39"/>
      <c r="P76" s="39"/>
      <c r="Q76" s="39"/>
    </row>
    <row r="77" spans="1:17" ht="12.75">
      <c r="A77" s="79" t="s">
        <v>36</v>
      </c>
      <c r="B77" s="76"/>
      <c r="C77" s="76"/>
      <c r="D77" s="76"/>
      <c r="E77" s="76"/>
      <c r="F77" s="76"/>
      <c r="G77" s="76"/>
      <c r="H77" s="76"/>
      <c r="I77" s="76"/>
      <c r="J77" s="40">
        <v>7035</v>
      </c>
      <c r="K77" s="39"/>
      <c r="L77" s="39"/>
      <c r="M77" s="39"/>
      <c r="N77" s="39"/>
      <c r="O77" s="39"/>
      <c r="P77" s="39"/>
      <c r="Q77" s="39"/>
    </row>
    <row r="78" spans="1:17" ht="12.75">
      <c r="A78" s="79" t="s">
        <v>37</v>
      </c>
      <c r="B78" s="76"/>
      <c r="C78" s="76"/>
      <c r="D78" s="76"/>
      <c r="E78" s="76"/>
      <c r="F78" s="76"/>
      <c r="G78" s="76"/>
      <c r="H78" s="76"/>
      <c r="I78" s="76"/>
      <c r="J78" s="40">
        <v>4093</v>
      </c>
      <c r="K78" s="39"/>
      <c r="L78" s="39"/>
      <c r="M78" s="39"/>
      <c r="N78" s="39"/>
      <c r="O78" s="39"/>
      <c r="P78" s="39"/>
      <c r="Q78" s="39"/>
    </row>
    <row r="79" spans="1:17" ht="12.75">
      <c r="A79" s="80" t="s">
        <v>63</v>
      </c>
      <c r="B79" s="76"/>
      <c r="C79" s="76"/>
      <c r="D79" s="76"/>
      <c r="E79" s="76"/>
      <c r="F79" s="76"/>
      <c r="G79" s="76"/>
      <c r="H79" s="76"/>
      <c r="I79" s="76"/>
      <c r="J79" s="39"/>
      <c r="K79" s="39"/>
      <c r="L79" s="39"/>
      <c r="M79" s="39"/>
      <c r="N79" s="39"/>
      <c r="O79" s="39"/>
      <c r="P79" s="39"/>
      <c r="Q79" s="39"/>
    </row>
    <row r="80" spans="1:17" ht="12.75">
      <c r="A80" s="79" t="s">
        <v>64</v>
      </c>
      <c r="B80" s="76"/>
      <c r="C80" s="76"/>
      <c r="D80" s="76"/>
      <c r="E80" s="76"/>
      <c r="F80" s="76"/>
      <c r="G80" s="76"/>
      <c r="H80" s="76"/>
      <c r="I80" s="76"/>
      <c r="J80" s="40">
        <v>23919</v>
      </c>
      <c r="K80" s="39"/>
      <c r="L80" s="39"/>
      <c r="M80" s="39"/>
      <c r="N80" s="39"/>
      <c r="O80" s="40">
        <v>705.2</v>
      </c>
      <c r="P80" s="39"/>
      <c r="Q80" s="39"/>
    </row>
    <row r="81" spans="1:17" ht="12.75">
      <c r="A81" s="79" t="s">
        <v>40</v>
      </c>
      <c r="B81" s="76"/>
      <c r="C81" s="76"/>
      <c r="D81" s="76"/>
      <c r="E81" s="76"/>
      <c r="F81" s="76"/>
      <c r="G81" s="76"/>
      <c r="H81" s="76"/>
      <c r="I81" s="76"/>
      <c r="J81" s="40">
        <v>23919</v>
      </c>
      <c r="K81" s="39"/>
      <c r="L81" s="39"/>
      <c r="M81" s="39"/>
      <c r="N81" s="39"/>
      <c r="O81" s="40">
        <v>705.2</v>
      </c>
      <c r="P81" s="39"/>
      <c r="Q81" s="39"/>
    </row>
    <row r="82" spans="1:17" ht="12.75">
      <c r="A82" s="79" t="s">
        <v>41</v>
      </c>
      <c r="B82" s="76"/>
      <c r="C82" s="76"/>
      <c r="D82" s="76"/>
      <c r="E82" s="76"/>
      <c r="F82" s="76"/>
      <c r="G82" s="76"/>
      <c r="H82" s="76"/>
      <c r="I82" s="76"/>
      <c r="J82" s="39"/>
      <c r="K82" s="39"/>
      <c r="L82" s="39"/>
      <c r="M82" s="39"/>
      <c r="N82" s="39"/>
      <c r="O82" s="39"/>
      <c r="P82" s="39"/>
      <c r="Q82" s="39"/>
    </row>
    <row r="83" spans="1:17" ht="12.75">
      <c r="A83" s="79" t="s">
        <v>43</v>
      </c>
      <c r="B83" s="76"/>
      <c r="C83" s="76"/>
      <c r="D83" s="76"/>
      <c r="E83" s="76"/>
      <c r="F83" s="76"/>
      <c r="G83" s="76"/>
      <c r="H83" s="76"/>
      <c r="I83" s="76"/>
      <c r="J83" s="40">
        <v>12791</v>
      </c>
      <c r="K83" s="39"/>
      <c r="L83" s="39"/>
      <c r="M83" s="39"/>
      <c r="N83" s="39"/>
      <c r="O83" s="39"/>
      <c r="P83" s="39"/>
      <c r="Q83" s="39"/>
    </row>
    <row r="84" spans="1:17" ht="12.75">
      <c r="A84" s="79" t="s">
        <v>44</v>
      </c>
      <c r="B84" s="76"/>
      <c r="C84" s="76"/>
      <c r="D84" s="76"/>
      <c r="E84" s="76"/>
      <c r="F84" s="76"/>
      <c r="G84" s="76"/>
      <c r="H84" s="76"/>
      <c r="I84" s="76"/>
      <c r="J84" s="40">
        <v>7035</v>
      </c>
      <c r="K84" s="39"/>
      <c r="L84" s="39"/>
      <c r="M84" s="39"/>
      <c r="N84" s="39"/>
      <c r="O84" s="39"/>
      <c r="P84" s="39"/>
      <c r="Q84" s="39"/>
    </row>
    <row r="85" spans="1:17" ht="12.75">
      <c r="A85" s="79" t="s">
        <v>45</v>
      </c>
      <c r="B85" s="76"/>
      <c r="C85" s="76"/>
      <c r="D85" s="76"/>
      <c r="E85" s="76"/>
      <c r="F85" s="76"/>
      <c r="G85" s="76"/>
      <c r="H85" s="76"/>
      <c r="I85" s="76"/>
      <c r="J85" s="40">
        <v>4093</v>
      </c>
      <c r="K85" s="39"/>
      <c r="L85" s="39"/>
      <c r="M85" s="39"/>
      <c r="N85" s="39"/>
      <c r="O85" s="39"/>
      <c r="P85" s="39"/>
      <c r="Q85" s="39"/>
    </row>
    <row r="86" spans="1:17" ht="12.75">
      <c r="A86" s="80" t="s">
        <v>65</v>
      </c>
      <c r="B86" s="76"/>
      <c r="C86" s="76"/>
      <c r="D86" s="76"/>
      <c r="E86" s="76"/>
      <c r="F86" s="76"/>
      <c r="G86" s="76"/>
      <c r="H86" s="76"/>
      <c r="I86" s="76"/>
      <c r="J86" s="41">
        <v>23919</v>
      </c>
      <c r="K86" s="39"/>
      <c r="L86" s="39"/>
      <c r="M86" s="39"/>
      <c r="N86" s="39"/>
      <c r="O86" s="41">
        <v>705.2</v>
      </c>
      <c r="P86" s="39"/>
      <c r="Q86" s="39"/>
    </row>
    <row r="87" spans="1:17" ht="18.75" customHeight="1">
      <c r="A87" s="70" t="s">
        <v>66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</row>
    <row r="88" spans="1:17" ht="42">
      <c r="A88" s="8">
        <v>11</v>
      </c>
      <c r="B88" s="35" t="s">
        <v>67</v>
      </c>
      <c r="C88" s="36" t="s">
        <v>155</v>
      </c>
      <c r="D88" s="37" t="s">
        <v>27</v>
      </c>
      <c r="E88" s="38">
        <v>1</v>
      </c>
      <c r="F88" s="39">
        <v>785.09</v>
      </c>
      <c r="G88" s="39">
        <v>762.22</v>
      </c>
      <c r="H88" s="39"/>
      <c r="I88" s="39"/>
      <c r="J88" s="39">
        <v>785</v>
      </c>
      <c r="K88" s="39">
        <v>762</v>
      </c>
      <c r="L88" s="39"/>
      <c r="M88" s="39"/>
      <c r="N88" s="39">
        <v>46.31</v>
      </c>
      <c r="O88" s="39">
        <v>46.31</v>
      </c>
      <c r="P88" s="39"/>
      <c r="Q88" s="39"/>
    </row>
    <row r="89" spans="1:17" ht="54">
      <c r="A89" s="8">
        <v>12</v>
      </c>
      <c r="B89" s="35" t="s">
        <v>68</v>
      </c>
      <c r="C89" s="36" t="s">
        <v>156</v>
      </c>
      <c r="D89" s="37" t="s">
        <v>29</v>
      </c>
      <c r="E89" s="38">
        <v>6</v>
      </c>
      <c r="F89" s="39">
        <v>78.21</v>
      </c>
      <c r="G89" s="39">
        <v>75.93</v>
      </c>
      <c r="H89" s="39"/>
      <c r="I89" s="39"/>
      <c r="J89" s="39">
        <v>469</v>
      </c>
      <c r="K89" s="39">
        <v>456</v>
      </c>
      <c r="L89" s="39"/>
      <c r="M89" s="39"/>
      <c r="N89" s="39">
        <v>4.68</v>
      </c>
      <c r="O89" s="39">
        <v>28.08</v>
      </c>
      <c r="P89" s="39"/>
      <c r="Q89" s="39"/>
    </row>
    <row r="90" spans="1:17" ht="24">
      <c r="A90" s="8">
        <v>13</v>
      </c>
      <c r="B90" s="35" t="s">
        <v>69</v>
      </c>
      <c r="C90" s="36" t="s">
        <v>70</v>
      </c>
      <c r="D90" s="37" t="s">
        <v>27</v>
      </c>
      <c r="E90" s="38">
        <v>1</v>
      </c>
      <c r="F90" s="39">
        <v>1949.9</v>
      </c>
      <c r="G90" s="39"/>
      <c r="H90" s="39"/>
      <c r="I90" s="39"/>
      <c r="J90" s="39">
        <v>1950</v>
      </c>
      <c r="K90" s="39"/>
      <c r="L90" s="39"/>
      <c r="M90" s="39"/>
      <c r="N90" s="39"/>
      <c r="O90" s="39"/>
      <c r="P90" s="39"/>
      <c r="Q90" s="39"/>
    </row>
    <row r="91" spans="1:17" ht="12.75">
      <c r="A91" s="79" t="s">
        <v>32</v>
      </c>
      <c r="B91" s="76"/>
      <c r="C91" s="76"/>
      <c r="D91" s="76"/>
      <c r="E91" s="76"/>
      <c r="F91" s="76"/>
      <c r="G91" s="76"/>
      <c r="H91" s="76"/>
      <c r="I91" s="76"/>
      <c r="J91" s="40">
        <v>3204</v>
      </c>
      <c r="K91" s="40">
        <v>1218</v>
      </c>
      <c r="L91" s="39"/>
      <c r="M91" s="39"/>
      <c r="N91" s="39"/>
      <c r="O91" s="40">
        <v>74.39</v>
      </c>
      <c r="P91" s="39"/>
      <c r="Q91" s="39"/>
    </row>
    <row r="92" spans="1:17" ht="12.75">
      <c r="A92" s="79" t="s">
        <v>36</v>
      </c>
      <c r="B92" s="76"/>
      <c r="C92" s="76"/>
      <c r="D92" s="76"/>
      <c r="E92" s="76"/>
      <c r="F92" s="76"/>
      <c r="G92" s="76"/>
      <c r="H92" s="76"/>
      <c r="I92" s="76"/>
      <c r="J92" s="40">
        <v>828</v>
      </c>
      <c r="K92" s="39"/>
      <c r="L92" s="39"/>
      <c r="M92" s="39"/>
      <c r="N92" s="39"/>
      <c r="O92" s="39"/>
      <c r="P92" s="39"/>
      <c r="Q92" s="39"/>
    </row>
    <row r="93" spans="1:17" ht="12.75">
      <c r="A93" s="79" t="s">
        <v>37</v>
      </c>
      <c r="B93" s="76"/>
      <c r="C93" s="76"/>
      <c r="D93" s="76"/>
      <c r="E93" s="76"/>
      <c r="F93" s="76"/>
      <c r="G93" s="76"/>
      <c r="H93" s="76"/>
      <c r="I93" s="76"/>
      <c r="J93" s="40">
        <v>585</v>
      </c>
      <c r="K93" s="39"/>
      <c r="L93" s="39"/>
      <c r="M93" s="39"/>
      <c r="N93" s="39"/>
      <c r="O93" s="39"/>
      <c r="P93" s="39"/>
      <c r="Q93" s="39"/>
    </row>
    <row r="94" spans="1:17" ht="12.75">
      <c r="A94" s="80" t="s">
        <v>71</v>
      </c>
      <c r="B94" s="76"/>
      <c r="C94" s="76"/>
      <c r="D94" s="76"/>
      <c r="E94" s="76"/>
      <c r="F94" s="76"/>
      <c r="G94" s="76"/>
      <c r="H94" s="76"/>
      <c r="I94" s="76"/>
      <c r="J94" s="39"/>
      <c r="K94" s="39"/>
      <c r="L94" s="39"/>
      <c r="M94" s="39"/>
      <c r="N94" s="39"/>
      <c r="O94" s="39"/>
      <c r="P94" s="39"/>
      <c r="Q94" s="39"/>
    </row>
    <row r="95" spans="1:17" ht="12.75">
      <c r="A95" s="79" t="s">
        <v>39</v>
      </c>
      <c r="B95" s="76"/>
      <c r="C95" s="76"/>
      <c r="D95" s="76"/>
      <c r="E95" s="76"/>
      <c r="F95" s="76"/>
      <c r="G95" s="76"/>
      <c r="H95" s="76"/>
      <c r="I95" s="76"/>
      <c r="J95" s="40">
        <v>4617</v>
      </c>
      <c r="K95" s="39"/>
      <c r="L95" s="39"/>
      <c r="M95" s="39"/>
      <c r="N95" s="39"/>
      <c r="O95" s="40">
        <v>74.39</v>
      </c>
      <c r="P95" s="39"/>
      <c r="Q95" s="39"/>
    </row>
    <row r="96" spans="1:17" ht="12.75">
      <c r="A96" s="79" t="s">
        <v>40</v>
      </c>
      <c r="B96" s="76"/>
      <c r="C96" s="76"/>
      <c r="D96" s="76"/>
      <c r="E96" s="76"/>
      <c r="F96" s="76"/>
      <c r="G96" s="76"/>
      <c r="H96" s="76"/>
      <c r="I96" s="76"/>
      <c r="J96" s="40">
        <v>4617</v>
      </c>
      <c r="K96" s="39"/>
      <c r="L96" s="39"/>
      <c r="M96" s="39"/>
      <c r="N96" s="39"/>
      <c r="O96" s="40">
        <v>74.39</v>
      </c>
      <c r="P96" s="39"/>
      <c r="Q96" s="39"/>
    </row>
    <row r="97" spans="1:17" ht="12.75">
      <c r="A97" s="79" t="s">
        <v>41</v>
      </c>
      <c r="B97" s="76"/>
      <c r="C97" s="76"/>
      <c r="D97" s="76"/>
      <c r="E97" s="76"/>
      <c r="F97" s="76"/>
      <c r="G97" s="76"/>
      <c r="H97" s="76"/>
      <c r="I97" s="76"/>
      <c r="J97" s="39"/>
      <c r="K97" s="39"/>
      <c r="L97" s="39"/>
      <c r="M97" s="39"/>
      <c r="N97" s="39"/>
      <c r="O97" s="39"/>
      <c r="P97" s="39"/>
      <c r="Q97" s="39"/>
    </row>
    <row r="98" spans="1:17" ht="12.75">
      <c r="A98" s="79" t="s">
        <v>56</v>
      </c>
      <c r="B98" s="76"/>
      <c r="C98" s="76"/>
      <c r="D98" s="76"/>
      <c r="E98" s="76"/>
      <c r="F98" s="76"/>
      <c r="G98" s="76"/>
      <c r="H98" s="76"/>
      <c r="I98" s="76"/>
      <c r="J98" s="40">
        <v>1986</v>
      </c>
      <c r="K98" s="39"/>
      <c r="L98" s="39"/>
      <c r="M98" s="39"/>
      <c r="N98" s="39"/>
      <c r="O98" s="39"/>
      <c r="P98" s="39"/>
      <c r="Q98" s="39"/>
    </row>
    <row r="99" spans="1:17" ht="12.75">
      <c r="A99" s="79" t="s">
        <v>43</v>
      </c>
      <c r="B99" s="76"/>
      <c r="C99" s="76"/>
      <c r="D99" s="76"/>
      <c r="E99" s="76"/>
      <c r="F99" s="76"/>
      <c r="G99" s="76"/>
      <c r="H99" s="76"/>
      <c r="I99" s="76"/>
      <c r="J99" s="40">
        <v>1218</v>
      </c>
      <c r="K99" s="39"/>
      <c r="L99" s="39"/>
      <c r="M99" s="39"/>
      <c r="N99" s="39"/>
      <c r="O99" s="39"/>
      <c r="P99" s="39"/>
      <c r="Q99" s="39"/>
    </row>
    <row r="100" spans="1:17" ht="12.75">
      <c r="A100" s="79" t="s">
        <v>44</v>
      </c>
      <c r="B100" s="76"/>
      <c r="C100" s="76"/>
      <c r="D100" s="76"/>
      <c r="E100" s="76"/>
      <c r="F100" s="76"/>
      <c r="G100" s="76"/>
      <c r="H100" s="76"/>
      <c r="I100" s="76"/>
      <c r="J100" s="40">
        <v>828</v>
      </c>
      <c r="K100" s="39"/>
      <c r="L100" s="39"/>
      <c r="M100" s="39"/>
      <c r="N100" s="39"/>
      <c r="O100" s="39"/>
      <c r="P100" s="39"/>
      <c r="Q100" s="39"/>
    </row>
    <row r="101" spans="1:17" ht="12.75">
      <c r="A101" s="79" t="s">
        <v>45</v>
      </c>
      <c r="B101" s="76"/>
      <c r="C101" s="76"/>
      <c r="D101" s="76"/>
      <c r="E101" s="76"/>
      <c r="F101" s="76"/>
      <c r="G101" s="76"/>
      <c r="H101" s="76"/>
      <c r="I101" s="76"/>
      <c r="J101" s="40">
        <v>585</v>
      </c>
      <c r="K101" s="39"/>
      <c r="L101" s="39"/>
      <c r="M101" s="39"/>
      <c r="N101" s="39"/>
      <c r="O101" s="39"/>
      <c r="P101" s="39"/>
      <c r="Q101" s="39"/>
    </row>
    <row r="102" spans="1:17" ht="12.75">
      <c r="A102" s="80" t="s">
        <v>72</v>
      </c>
      <c r="B102" s="76"/>
      <c r="C102" s="76"/>
      <c r="D102" s="76"/>
      <c r="E102" s="76"/>
      <c r="F102" s="76"/>
      <c r="G102" s="76"/>
      <c r="H102" s="76"/>
      <c r="I102" s="76"/>
      <c r="J102" s="41">
        <v>4617</v>
      </c>
      <c r="K102" s="39"/>
      <c r="L102" s="39"/>
      <c r="M102" s="39"/>
      <c r="N102" s="39"/>
      <c r="O102" s="41">
        <v>74.39</v>
      </c>
      <c r="P102" s="39"/>
      <c r="Q102" s="39"/>
    </row>
    <row r="103" spans="1:17" ht="12.75">
      <c r="A103" s="81" t="s">
        <v>73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1:17" ht="12.75">
      <c r="A104" s="79" t="s">
        <v>74</v>
      </c>
      <c r="B104" s="76"/>
      <c r="C104" s="76"/>
      <c r="D104" s="76"/>
      <c r="E104" s="76"/>
      <c r="F104" s="76"/>
      <c r="G104" s="76"/>
      <c r="H104" s="76"/>
      <c r="I104" s="76"/>
      <c r="J104" s="42">
        <v>259429</v>
      </c>
      <c r="K104" s="40">
        <v>26190</v>
      </c>
      <c r="L104" s="40">
        <v>9053</v>
      </c>
      <c r="M104" s="40">
        <v>1323</v>
      </c>
      <c r="N104" s="39"/>
      <c r="O104" s="40">
        <v>2703.59</v>
      </c>
      <c r="P104" s="39"/>
      <c r="Q104" s="40">
        <v>124.8</v>
      </c>
    </row>
    <row r="105" spans="1:17" ht="12.75">
      <c r="A105" s="79" t="s">
        <v>75</v>
      </c>
      <c r="B105" s="76"/>
      <c r="C105" s="76"/>
      <c r="D105" s="76"/>
      <c r="E105" s="76"/>
      <c r="F105" s="76"/>
      <c r="G105" s="76"/>
      <c r="H105" s="76"/>
      <c r="I105" s="76"/>
      <c r="J105" s="42">
        <v>266235</v>
      </c>
      <c r="K105" s="40">
        <v>31185</v>
      </c>
      <c r="L105" s="40">
        <v>10864</v>
      </c>
      <c r="M105" s="40">
        <v>1588</v>
      </c>
      <c r="N105" s="39"/>
      <c r="O105" s="40">
        <v>2703.59</v>
      </c>
      <c r="P105" s="39"/>
      <c r="Q105" s="40">
        <v>124.8</v>
      </c>
    </row>
    <row r="106" spans="1:17" ht="12.75">
      <c r="A106" s="79" t="s">
        <v>36</v>
      </c>
      <c r="B106" s="76"/>
      <c r="C106" s="76"/>
      <c r="D106" s="76"/>
      <c r="E106" s="76"/>
      <c r="F106" s="76"/>
      <c r="G106" s="76"/>
      <c r="H106" s="76"/>
      <c r="I106" s="76"/>
      <c r="J106" s="42">
        <v>20623</v>
      </c>
      <c r="K106" s="39"/>
      <c r="L106" s="39"/>
      <c r="M106" s="39"/>
      <c r="N106" s="39"/>
      <c r="O106" s="39"/>
      <c r="P106" s="39"/>
      <c r="Q106" s="39"/>
    </row>
    <row r="107" spans="1:17" ht="12.75">
      <c r="A107" s="79" t="s">
        <v>37</v>
      </c>
      <c r="B107" s="76"/>
      <c r="C107" s="76"/>
      <c r="D107" s="76"/>
      <c r="E107" s="76"/>
      <c r="F107" s="76"/>
      <c r="G107" s="76"/>
      <c r="H107" s="76"/>
      <c r="I107" s="76"/>
      <c r="J107" s="42">
        <v>13684</v>
      </c>
      <c r="K107" s="39"/>
      <c r="L107" s="39"/>
      <c r="M107" s="39"/>
      <c r="N107" s="39"/>
      <c r="O107" s="39"/>
      <c r="P107" s="39"/>
      <c r="Q107" s="39"/>
    </row>
    <row r="108" spans="1:17" ht="12.75">
      <c r="A108" s="80" t="s">
        <v>76</v>
      </c>
      <c r="B108" s="76"/>
      <c r="C108" s="76"/>
      <c r="D108" s="76"/>
      <c r="E108" s="76"/>
      <c r="F108" s="76"/>
      <c r="G108" s="76"/>
      <c r="H108" s="76"/>
      <c r="I108" s="76"/>
      <c r="J108" s="43"/>
      <c r="K108" s="39"/>
      <c r="L108" s="39"/>
      <c r="M108" s="39"/>
      <c r="N108" s="39"/>
      <c r="O108" s="39"/>
      <c r="P108" s="39"/>
      <c r="Q108" s="39"/>
    </row>
    <row r="109" spans="1:17" ht="12.75">
      <c r="A109" s="79" t="s">
        <v>54</v>
      </c>
      <c r="B109" s="76"/>
      <c r="C109" s="76"/>
      <c r="D109" s="76"/>
      <c r="E109" s="76"/>
      <c r="F109" s="76"/>
      <c r="G109" s="76"/>
      <c r="H109" s="76"/>
      <c r="I109" s="76"/>
      <c r="J109" s="42">
        <v>67540</v>
      </c>
      <c r="K109" s="39"/>
      <c r="L109" s="39"/>
      <c r="M109" s="39"/>
      <c r="N109" s="39"/>
      <c r="O109" s="40">
        <v>1998.39</v>
      </c>
      <c r="P109" s="39"/>
      <c r="Q109" s="40">
        <v>124.8</v>
      </c>
    </row>
    <row r="110" spans="1:17" ht="12.75">
      <c r="A110" s="79" t="s">
        <v>55</v>
      </c>
      <c r="B110" s="76"/>
      <c r="C110" s="76"/>
      <c r="D110" s="76"/>
      <c r="E110" s="76"/>
      <c r="F110" s="76"/>
      <c r="G110" s="76"/>
      <c r="H110" s="76"/>
      <c r="I110" s="76"/>
      <c r="J110" s="42">
        <v>209083</v>
      </c>
      <c r="K110" s="39"/>
      <c r="L110" s="39"/>
      <c r="M110" s="39"/>
      <c r="N110" s="39"/>
      <c r="O110" s="39"/>
      <c r="P110" s="39"/>
      <c r="Q110" s="39"/>
    </row>
    <row r="111" spans="1:17" ht="12.75">
      <c r="A111" s="79" t="s">
        <v>77</v>
      </c>
      <c r="B111" s="76"/>
      <c r="C111" s="76"/>
      <c r="D111" s="76"/>
      <c r="E111" s="76"/>
      <c r="F111" s="76"/>
      <c r="G111" s="76"/>
      <c r="H111" s="76"/>
      <c r="I111" s="76"/>
      <c r="J111" s="42">
        <v>23916</v>
      </c>
      <c r="K111" s="39"/>
      <c r="L111" s="39"/>
      <c r="M111" s="39"/>
      <c r="N111" s="39"/>
      <c r="O111" s="40">
        <v>705.2</v>
      </c>
      <c r="P111" s="39"/>
      <c r="Q111" s="39"/>
    </row>
    <row r="112" spans="1:17" ht="12.75">
      <c r="A112" s="79" t="s">
        <v>40</v>
      </c>
      <c r="B112" s="76"/>
      <c r="C112" s="76"/>
      <c r="D112" s="76"/>
      <c r="E112" s="76"/>
      <c r="F112" s="76"/>
      <c r="G112" s="76"/>
      <c r="H112" s="76"/>
      <c r="I112" s="76"/>
      <c r="J112" s="42">
        <v>300542</v>
      </c>
      <c r="K112" s="39"/>
      <c r="L112" s="39"/>
      <c r="M112" s="39"/>
      <c r="N112" s="39"/>
      <c r="O112" s="40">
        <v>2703.59</v>
      </c>
      <c r="P112" s="39"/>
      <c r="Q112" s="40">
        <v>124.8</v>
      </c>
    </row>
    <row r="113" spans="1:17" ht="12.75">
      <c r="A113" s="79" t="s">
        <v>41</v>
      </c>
      <c r="B113" s="76"/>
      <c r="C113" s="76"/>
      <c r="D113" s="76"/>
      <c r="E113" s="76"/>
      <c r="F113" s="76"/>
      <c r="G113" s="76"/>
      <c r="H113" s="76"/>
      <c r="I113" s="76"/>
      <c r="J113" s="43"/>
      <c r="K113" s="39"/>
      <c r="L113" s="39"/>
      <c r="M113" s="39"/>
      <c r="N113" s="39"/>
      <c r="O113" s="39"/>
      <c r="P113" s="39"/>
      <c r="Q113" s="39"/>
    </row>
    <row r="114" spans="1:17" ht="12.75">
      <c r="A114" s="79" t="s">
        <v>56</v>
      </c>
      <c r="B114" s="76"/>
      <c r="C114" s="76"/>
      <c r="D114" s="76"/>
      <c r="E114" s="76"/>
      <c r="F114" s="76"/>
      <c r="G114" s="76"/>
      <c r="H114" s="76"/>
      <c r="I114" s="76"/>
      <c r="J114" s="42">
        <v>15103</v>
      </c>
      <c r="K114" s="39"/>
      <c r="L114" s="39"/>
      <c r="M114" s="39"/>
      <c r="N114" s="39"/>
      <c r="O114" s="39"/>
      <c r="P114" s="39"/>
      <c r="Q114" s="39"/>
    </row>
    <row r="115" spans="1:17" ht="12.75">
      <c r="A115" s="79" t="s">
        <v>42</v>
      </c>
      <c r="B115" s="76"/>
      <c r="C115" s="76"/>
      <c r="D115" s="76"/>
      <c r="E115" s="76"/>
      <c r="F115" s="76"/>
      <c r="G115" s="76"/>
      <c r="H115" s="76"/>
      <c r="I115" s="76"/>
      <c r="J115" s="42">
        <v>10864</v>
      </c>
      <c r="K115" s="39"/>
      <c r="L115" s="39"/>
      <c r="M115" s="39"/>
      <c r="N115" s="39"/>
      <c r="O115" s="39"/>
      <c r="P115" s="39"/>
      <c r="Q115" s="39"/>
    </row>
    <row r="116" spans="1:17" ht="12.75">
      <c r="A116" s="79" t="s">
        <v>43</v>
      </c>
      <c r="B116" s="76"/>
      <c r="C116" s="76"/>
      <c r="D116" s="76"/>
      <c r="E116" s="76"/>
      <c r="F116" s="76"/>
      <c r="G116" s="76"/>
      <c r="H116" s="76"/>
      <c r="I116" s="76"/>
      <c r="J116" s="42">
        <v>32773</v>
      </c>
      <c r="K116" s="39"/>
      <c r="L116" s="39"/>
      <c r="M116" s="39"/>
      <c r="N116" s="39"/>
      <c r="O116" s="39"/>
      <c r="P116" s="39"/>
      <c r="Q116" s="39"/>
    </row>
    <row r="117" spans="1:17" ht="12.75">
      <c r="A117" s="79" t="s">
        <v>57</v>
      </c>
      <c r="B117" s="76"/>
      <c r="C117" s="76"/>
      <c r="D117" s="76"/>
      <c r="E117" s="76"/>
      <c r="F117" s="76"/>
      <c r="G117" s="76"/>
      <c r="H117" s="76"/>
      <c r="I117" s="76"/>
      <c r="J117" s="42">
        <v>209083</v>
      </c>
      <c r="K117" s="39"/>
      <c r="L117" s="39"/>
      <c r="M117" s="39"/>
      <c r="N117" s="39"/>
      <c r="O117" s="39"/>
      <c r="P117" s="39"/>
      <c r="Q117" s="39"/>
    </row>
    <row r="118" spans="1:17" ht="12.75">
      <c r="A118" s="79" t="s">
        <v>44</v>
      </c>
      <c r="B118" s="76"/>
      <c r="C118" s="76"/>
      <c r="D118" s="76"/>
      <c r="E118" s="76"/>
      <c r="F118" s="76"/>
      <c r="G118" s="76"/>
      <c r="H118" s="76"/>
      <c r="I118" s="76"/>
      <c r="J118" s="42">
        <v>20620</v>
      </c>
      <c r="K118" s="39"/>
      <c r="L118" s="39"/>
      <c r="M118" s="39"/>
      <c r="N118" s="39"/>
      <c r="O118" s="39"/>
      <c r="P118" s="39"/>
      <c r="Q118" s="39"/>
    </row>
    <row r="119" spans="1:17" ht="12.75">
      <c r="A119" s="79" t="s">
        <v>45</v>
      </c>
      <c r="B119" s="76"/>
      <c r="C119" s="76"/>
      <c r="D119" s="76"/>
      <c r="E119" s="76"/>
      <c r="F119" s="76"/>
      <c r="G119" s="76"/>
      <c r="H119" s="76"/>
      <c r="I119" s="76"/>
      <c r="J119" s="42">
        <v>13684</v>
      </c>
      <c r="K119" s="39"/>
      <c r="L119" s="39"/>
      <c r="M119" s="39"/>
      <c r="N119" s="39"/>
      <c r="O119" s="39"/>
      <c r="P119" s="39"/>
      <c r="Q119" s="39"/>
    </row>
    <row r="120" spans="1:17" ht="12.75">
      <c r="A120" s="80" t="s">
        <v>78</v>
      </c>
      <c r="B120" s="76"/>
      <c r="C120" s="76"/>
      <c r="D120" s="76"/>
      <c r="E120" s="76"/>
      <c r="F120" s="76"/>
      <c r="G120" s="76"/>
      <c r="H120" s="76"/>
      <c r="I120" s="76"/>
      <c r="J120" s="44">
        <v>300539</v>
      </c>
      <c r="K120" s="39"/>
      <c r="L120" s="39"/>
      <c r="M120" s="39"/>
      <c r="N120" s="39"/>
      <c r="O120" s="41">
        <v>2703.59</v>
      </c>
      <c r="P120" s="39"/>
      <c r="Q120" s="41">
        <v>124.8</v>
      </c>
    </row>
    <row r="121" spans="6:17" ht="12.75"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6:17" ht="12.75"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6:17" ht="12.75"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3:17" ht="12.75">
      <c r="C124" s="4" t="s">
        <v>90</v>
      </c>
      <c r="E124" s="3"/>
      <c r="F124" s="45"/>
      <c r="G124" s="45" t="s">
        <v>91</v>
      </c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ht="12.75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ht="12.75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ht="12.75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ht="12.75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ht="12.75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ht="12.75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ht="12.75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ht="12.75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ht="12.75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ht="12.75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ht="12.75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ht="12.75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  <row r="3429" spans="6:17" ht="12.75"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</row>
    <row r="3430" spans="6:17" ht="12.75">
      <c r="F3430" s="33"/>
      <c r="G3430" s="33"/>
      <c r="H3430" s="33"/>
      <c r="I3430" s="33"/>
      <c r="J3430" s="33"/>
      <c r="K3430" s="33"/>
      <c r="L3430" s="33"/>
      <c r="M3430" s="33"/>
      <c r="N3430" s="33"/>
      <c r="O3430" s="33"/>
      <c r="P3430" s="33"/>
      <c r="Q3430" s="33"/>
    </row>
    <row r="3431" spans="6:17" ht="12.75">
      <c r="F3431" s="33"/>
      <c r="G3431" s="33"/>
      <c r="H3431" s="33"/>
      <c r="I3431" s="33"/>
      <c r="J3431" s="33"/>
      <c r="K3431" s="33"/>
      <c r="L3431" s="33"/>
      <c r="M3431" s="33"/>
      <c r="N3431" s="33"/>
      <c r="O3431" s="33"/>
      <c r="P3431" s="33"/>
      <c r="Q3431" s="33"/>
    </row>
  </sheetData>
  <sheetProtection/>
  <mergeCells count="102">
    <mergeCell ref="J15:K15"/>
    <mergeCell ref="J19:K19"/>
    <mergeCell ref="J20:K20"/>
    <mergeCell ref="J18:K18"/>
    <mergeCell ref="J17:K17"/>
    <mergeCell ref="J16:K16"/>
    <mergeCell ref="A117:I117"/>
    <mergeCell ref="A118:I118"/>
    <mergeCell ref="A119:I119"/>
    <mergeCell ref="A120:I120"/>
    <mergeCell ref="A113:I113"/>
    <mergeCell ref="A114:I114"/>
    <mergeCell ref="A115:I115"/>
    <mergeCell ref="A116:I116"/>
    <mergeCell ref="A109:I109"/>
    <mergeCell ref="A110:I110"/>
    <mergeCell ref="A111:I111"/>
    <mergeCell ref="A112:I112"/>
    <mergeCell ref="A105:I105"/>
    <mergeCell ref="A106:I106"/>
    <mergeCell ref="A107:I107"/>
    <mergeCell ref="A108:I108"/>
    <mergeCell ref="A101:I101"/>
    <mergeCell ref="A102:I102"/>
    <mergeCell ref="A103:Q103"/>
    <mergeCell ref="A104:I104"/>
    <mergeCell ref="A97:I97"/>
    <mergeCell ref="A98:I98"/>
    <mergeCell ref="A99:I99"/>
    <mergeCell ref="A100:I100"/>
    <mergeCell ref="A93:I93"/>
    <mergeCell ref="A94:I94"/>
    <mergeCell ref="A95:I95"/>
    <mergeCell ref="A96:I96"/>
    <mergeCell ref="A86:I86"/>
    <mergeCell ref="A87:Q87"/>
    <mergeCell ref="A91:I91"/>
    <mergeCell ref="A92:I92"/>
    <mergeCell ref="A82:I82"/>
    <mergeCell ref="A83:I83"/>
    <mergeCell ref="A84:I84"/>
    <mergeCell ref="A85:I85"/>
    <mergeCell ref="A78:I78"/>
    <mergeCell ref="A79:I79"/>
    <mergeCell ref="A80:I80"/>
    <mergeCell ref="A81:I81"/>
    <mergeCell ref="A74:I74"/>
    <mergeCell ref="A75:I75"/>
    <mergeCell ref="A76:I76"/>
    <mergeCell ref="A77:I77"/>
    <mergeCell ref="A68:I68"/>
    <mergeCell ref="A69:I69"/>
    <mergeCell ref="A70:Q70"/>
    <mergeCell ref="A73:I73"/>
    <mergeCell ref="A64:I64"/>
    <mergeCell ref="A65:I65"/>
    <mergeCell ref="A66:I66"/>
    <mergeCell ref="A67:I67"/>
    <mergeCell ref="A60:I60"/>
    <mergeCell ref="A61:I61"/>
    <mergeCell ref="A62:I62"/>
    <mergeCell ref="A63:I63"/>
    <mergeCell ref="A56:I56"/>
    <mergeCell ref="A57:I57"/>
    <mergeCell ref="A58:I58"/>
    <mergeCell ref="A59:I59"/>
    <mergeCell ref="A52:I52"/>
    <mergeCell ref="A53:I53"/>
    <mergeCell ref="A54:I54"/>
    <mergeCell ref="A55:I55"/>
    <mergeCell ref="A43:I43"/>
    <mergeCell ref="A44:I44"/>
    <mergeCell ref="A45:I45"/>
    <mergeCell ref="A46:Q46"/>
    <mergeCell ref="A39:I39"/>
    <mergeCell ref="A40:I40"/>
    <mergeCell ref="A41:I41"/>
    <mergeCell ref="A42:I42"/>
    <mergeCell ref="A35:I35"/>
    <mergeCell ref="A36:I36"/>
    <mergeCell ref="A37:I37"/>
    <mergeCell ref="A38:I38"/>
    <mergeCell ref="A31:I31"/>
    <mergeCell ref="A32:I32"/>
    <mergeCell ref="A33:I33"/>
    <mergeCell ref="A34:I34"/>
    <mergeCell ref="F24:F25"/>
    <mergeCell ref="F23:I23"/>
    <mergeCell ref="G24:I24"/>
    <mergeCell ref="A27:Q27"/>
    <mergeCell ref="A23:A25"/>
    <mergeCell ref="C23:C25"/>
    <mergeCell ref="D23:D25"/>
    <mergeCell ref="E23:E25"/>
    <mergeCell ref="B23:B25"/>
    <mergeCell ref="O23:O25"/>
    <mergeCell ref="N23:N25"/>
    <mergeCell ref="Q23:Q25"/>
    <mergeCell ref="J24:J25"/>
    <mergeCell ref="K24:M24"/>
    <mergeCell ref="J23:M23"/>
    <mergeCell ref="P23:P25"/>
  </mergeCells>
  <printOptions/>
  <pageMargins left="0.2362204724409449" right="0" top="0.7874015748031497" bottom="0.5905511811023623" header="0.1968503937007874" footer="0.1968503937007874"/>
  <pageSetup fitToHeight="1000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User</cp:lastModifiedBy>
  <cp:lastPrinted>2012-04-23T09:54:20Z</cp:lastPrinted>
  <dcterms:created xsi:type="dcterms:W3CDTF">2002-02-11T05:58:42Z</dcterms:created>
  <dcterms:modified xsi:type="dcterms:W3CDTF">2012-04-23T09:54:24Z</dcterms:modified>
  <cp:category/>
  <cp:version/>
  <cp:contentType/>
  <cp:contentStatus/>
</cp:coreProperties>
</file>